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mdigital.sharepoint.com/sites/QuicTPDProject/Shared Documents/General/G4 Deliverables/Technical Bulletin/"/>
    </mc:Choice>
  </mc:AlternateContent>
  <xr:revisionPtr revIDLastSave="0" documentId="8_{1A302BF4-5255-4196-9270-C12AD83B1618}" xr6:coauthVersionLast="47" xr6:coauthVersionMax="47" xr10:uidLastSave="{00000000-0000-0000-0000-000000000000}"/>
  <bookViews>
    <workbookView xWindow="28690" yWindow="-110" windowWidth="29020" windowHeight="15700" firstSheet="1" activeTab="1" xr2:uid="{86EBEE5B-F350-4B35-ABEC-179C6F296C46}"/>
  </bookViews>
  <sheets>
    <sheet name="Calculations" sheetId="3" r:id="rId1"/>
    <sheet name="Acid Plate Components" sheetId="5" r:id="rId2"/>
    <sheet name="Amine Plate Component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6" l="1"/>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 i="6"/>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 i="6"/>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 i="5"/>
  <c r="K20" i="3" l="1"/>
  <c r="I72" i="3"/>
  <c r="I73" i="3"/>
  <c r="H35" i="3"/>
  <c r="D44" i="3"/>
  <c r="D36" i="3"/>
  <c r="D50" i="3" s="1"/>
  <c r="D67" i="3" s="1"/>
  <c r="D45" i="3"/>
  <c r="D43" i="3"/>
  <c r="D42" i="3"/>
  <c r="D41" i="3"/>
  <c r="D48" i="3" l="1"/>
  <c r="D65" i="3" s="1"/>
  <c r="D58" i="3"/>
  <c r="D76" i="3" s="1"/>
  <c r="F76" i="3" s="1"/>
  <c r="D49" i="3"/>
  <c r="D66" i="3" s="1"/>
  <c r="D52" i="3"/>
  <c r="D68" i="3" s="1"/>
  <c r="D51" i="3"/>
  <c r="H40" i="3" s="1"/>
  <c r="D59" i="3" l="1"/>
  <c r="D57" i="3"/>
  <c r="D56" i="3"/>
  <c r="D74" i="3" s="1"/>
  <c r="D60" i="3"/>
  <c r="D75" i="3" l="1"/>
  <c r="D73" i="3"/>
  <c r="D72" i="3"/>
</calcChain>
</file>

<file path=xl/sharedStrings.xml><?xml version="1.0" encoding="utf-8"?>
<sst xmlns="http://schemas.openxmlformats.org/spreadsheetml/2006/main" count="399" uniqueCount="222">
  <si>
    <t>Acid Activated Coupling conditions</t>
  </si>
  <si>
    <t>Please enter the following information (Values in Red are required &amp; modifiable)</t>
  </si>
  <si>
    <t>QuicTPD SKU size used</t>
  </si>
  <si>
    <t>Molecular Weights</t>
  </si>
  <si>
    <t>Final concentration</t>
  </si>
  <si>
    <t>Enter QuicTPD plate SKU size used in microcmole</t>
  </si>
  <si>
    <t>Molecular weight of POI war head 1(g/mol)</t>
  </si>
  <si>
    <t>(+) JQ1 Carboxylic Acid</t>
  </si>
  <si>
    <t>Final concentration of PROTAC desired (mM)</t>
  </si>
  <si>
    <t>Scale of reaction</t>
  </si>
  <si>
    <t>Molecular weight of POI war head 2(g/mol)</t>
  </si>
  <si>
    <t>Target Binding protein moeity 4</t>
  </si>
  <si>
    <t>Enter the amount of limiting reagent (warhead) to be used per reaction in micromole</t>
  </si>
  <si>
    <t>Molecular weight of Acid Activator(EDC recommended) (g/mol)</t>
  </si>
  <si>
    <t>INPUT DATA</t>
  </si>
  <si>
    <t>Molecular weight of Base (NMM recommended) (g/mol)</t>
  </si>
  <si>
    <t>Molecular weight of Additive (OxymaPure recommended)(g/mole)</t>
  </si>
  <si>
    <t>Key Assumptions</t>
  </si>
  <si>
    <t>QuicTPD SKU size should be an intergral multiple of the scale of reaction</t>
  </si>
  <si>
    <t>If scale of reaction is below SKU size, daughter plates would be created</t>
  </si>
  <si>
    <t>Setting up 36 reactions per warhead, hence for two warheads- 72 reactions</t>
  </si>
  <si>
    <t>Final concentration of EDC.Hcl does not exceed 175mM</t>
  </si>
  <si>
    <t>Final concentration of oxymapure does not exceed 500mM</t>
  </si>
  <si>
    <t>Final concentration of NMM does not exceed 240 mM</t>
  </si>
  <si>
    <t>Warheads are limiting reagents</t>
  </si>
  <si>
    <t>Equivalents of coupling reagent is 1.5 w.r.t limiting reagent</t>
  </si>
  <si>
    <t>Equivalents of additive is 2.0 w.r.t limiting reagent</t>
  </si>
  <si>
    <t>Equivalents of Base is 8.0 w.r.t limiting reagent.</t>
  </si>
  <si>
    <t>Equivalents of partial protac is 1.0 w.r.t limiting reagent</t>
  </si>
  <si>
    <t>Calculations are for a single plate</t>
  </si>
  <si>
    <t>Reactions are done at scales at or below the largest QuicTPD SKU size of 10 micromole</t>
  </si>
  <si>
    <t>Total volume of reaction does not exceed 500 microliters</t>
  </si>
  <si>
    <t>OUTPUT DATA</t>
  </si>
  <si>
    <t>Total Volume of Reaction(microliters)</t>
  </si>
  <si>
    <t>No of daughter plates created</t>
  </si>
  <si>
    <t>Volume of reaction in microliters</t>
  </si>
  <si>
    <t>Final Concentration of Reagents(mM)</t>
  </si>
  <si>
    <t>Volume of solvent added in plates before reagents</t>
  </si>
  <si>
    <t>Acid Activator</t>
  </si>
  <si>
    <t>Additive</t>
  </si>
  <si>
    <t>Base</t>
  </si>
  <si>
    <t>Partial PROTAC</t>
  </si>
  <si>
    <t>Warhead</t>
  </si>
  <si>
    <t>Volume of Reagent stocks needed per reaction (microliters)</t>
  </si>
  <si>
    <t>Stock Concentration of Reagents(mM)</t>
  </si>
  <si>
    <t>Total Volume of Reagent stocks (microliters)</t>
  </si>
  <si>
    <t>Warhead 1 or 2</t>
  </si>
  <si>
    <t>Weights of Reagents Required</t>
  </si>
  <si>
    <t>Amount of Warhead 1 to be weighed (mg)</t>
  </si>
  <si>
    <t>Warhead 1</t>
  </si>
  <si>
    <t>Amount of Warhead 2 to be weighed (mg)</t>
  </si>
  <si>
    <t>Warhead 2</t>
  </si>
  <si>
    <t>Amount of Acid Activator to be weighed (mg)</t>
  </si>
  <si>
    <t>Amount of Additive to be weighed (mg)</t>
  </si>
  <si>
    <t>Amount of Base to be weighed (mg)</t>
  </si>
  <si>
    <t>Procedure</t>
  </si>
  <si>
    <t>Weigh Warhead 1, Warhead 2, Acid Activator, Additive, Base in required quantities as shown in C76-C80</t>
  </si>
  <si>
    <t>Add Volume indicated in lines D65-D80 to make stocks of warhead 1, 2, Acid activator, Additive, Base</t>
  </si>
  <si>
    <t>Add Total volume of H40 microliters in QuicTPD plate. Aspirate up and down or shake for 30 mins. Aliquot D51 microliters in another plate if the scale of reaction is below SKU size</t>
  </si>
  <si>
    <t>Add D52 microliters of warhead to each sets of reaction in the aliquoted plate</t>
  </si>
  <si>
    <t>Add D48, D49 and D50 microliters of coupling reagent, additive and base to each set of reactions</t>
  </si>
  <si>
    <t>To warhead only wells add D52 microliters of warhead and balance DMS0</t>
  </si>
  <si>
    <t>Warhead 1 plus rxn mix wells add D52 microliters of warhead, D48, D49, D50 of Activator, Additive, Base and balance DMSO</t>
  </si>
  <si>
    <t>To reaction mix wells add D48, D49, D50 of Activator, Additive, Base and balance DMSO.</t>
  </si>
  <si>
    <t>Leave some wells for DMSO only (negative control)</t>
  </si>
  <si>
    <t>Leave empty wells of positive control</t>
  </si>
  <si>
    <t>SN</t>
  </si>
  <si>
    <t>Product Number</t>
  </si>
  <si>
    <t>Plate Position</t>
  </si>
  <si>
    <t>Name</t>
  </si>
  <si>
    <t>Category/Terminal group</t>
  </si>
  <si>
    <t>Mol Wt (Without salt)</t>
  </si>
  <si>
    <t>MW of PROTAC</t>
  </si>
  <si>
    <t>Set 1</t>
  </si>
  <si>
    <t>Set2</t>
  </si>
  <si>
    <t>B1</t>
  </si>
  <si>
    <t>B7</t>
  </si>
  <si>
    <t>Pomalidomide-PEG2-CO2H</t>
  </si>
  <si>
    <t>Acid</t>
  </si>
  <si>
    <t>B2</t>
  </si>
  <si>
    <t>B8</t>
  </si>
  <si>
    <t>Pomalidomide-PEG1-CO2H</t>
  </si>
  <si>
    <t>B3</t>
  </si>
  <si>
    <t>B9</t>
  </si>
  <si>
    <t>Pomalidomide-C6-CO2H</t>
  </si>
  <si>
    <t>B4</t>
  </si>
  <si>
    <t>B10</t>
  </si>
  <si>
    <t>Pomalidomide-PEG5-CO2H</t>
  </si>
  <si>
    <t>B5</t>
  </si>
  <si>
    <t>B11</t>
  </si>
  <si>
    <t>Pomalidomide-PEG3-CO2H</t>
  </si>
  <si>
    <t>F1</t>
  </si>
  <si>
    <t>F7</t>
  </si>
  <si>
    <t>(S,R,S)-AHPC-C6-CO2H hydrochloride</t>
  </si>
  <si>
    <t>B6</t>
  </si>
  <si>
    <t>B12</t>
  </si>
  <si>
    <t>Pomalidomide-C9-CO2H</t>
  </si>
  <si>
    <t>C1</t>
  </si>
  <si>
    <t>C7</t>
  </si>
  <si>
    <t>Pomalidomide-C3-CO2H</t>
  </si>
  <si>
    <t>C2</t>
  </si>
  <si>
    <t>C8</t>
  </si>
  <si>
    <t>Pomalidomide-PEG4-CO2H</t>
  </si>
  <si>
    <t>F2</t>
  </si>
  <si>
    <t>F8</t>
  </si>
  <si>
    <t>(S,R,S)-AHPC-PEG2-butyl CO2H</t>
  </si>
  <si>
    <t>C3</t>
  </si>
  <si>
    <t>C9</t>
  </si>
  <si>
    <t>Pomalidomide-PEG6-CO2H</t>
  </si>
  <si>
    <t>C4</t>
  </si>
  <si>
    <t>C10</t>
  </si>
  <si>
    <t>Pomalidomide-PEG2-butyl CO2H</t>
  </si>
  <si>
    <t>C5</t>
  </si>
  <si>
    <t>C11</t>
  </si>
  <si>
    <t>Pomalidomide-PEG6-butyl CO2H</t>
  </si>
  <si>
    <t>C6</t>
  </si>
  <si>
    <t>C12</t>
  </si>
  <si>
    <t>Pomalidomide-piperazine-acetic acid</t>
  </si>
  <si>
    <t>F3</t>
  </si>
  <si>
    <t>F9</t>
  </si>
  <si>
    <t>VH 032 amide-alkyl C3-acid</t>
  </si>
  <si>
    <t>F4</t>
  </si>
  <si>
    <t>F10</t>
  </si>
  <si>
    <t>VH 032 amide-PEG2-acid</t>
  </si>
  <si>
    <t>F5</t>
  </si>
  <si>
    <t>F11</t>
  </si>
  <si>
    <t>VH 032 amide-alkyl C5-acid</t>
  </si>
  <si>
    <t>F6</t>
  </si>
  <si>
    <t>F12</t>
  </si>
  <si>
    <t>VH 032 amide-PEG3-acid</t>
  </si>
  <si>
    <t>G1</t>
  </si>
  <si>
    <t>G7</t>
  </si>
  <si>
    <t>(S,R,S)-AHPC-Me-C5-COOH</t>
  </si>
  <si>
    <t>D1</t>
  </si>
  <si>
    <t>D7</t>
  </si>
  <si>
    <t>Pomalidomide-piperazine-propanoic acid</t>
  </si>
  <si>
    <t>D2</t>
  </si>
  <si>
    <t>D8</t>
  </si>
  <si>
    <t>Pomalidomide-piperidine-carboxylic acid</t>
  </si>
  <si>
    <t>D3</t>
  </si>
  <si>
    <t>D9</t>
  </si>
  <si>
    <t>7-Octynoic acid, 8-[2-(2,6-dioxo-3-piperidinyl)-2,3-dihydro-1-oxo-1H-isoindol-4-yl]</t>
  </si>
  <si>
    <t>D4</t>
  </si>
  <si>
    <t>D10</t>
  </si>
  <si>
    <t>4-Pentynoic acid, 5-[2-(2,6-dioxo-3-piperidinyl)-2,3-dihydro-1-oxo-1H-isoindol-4-yl]</t>
  </si>
  <si>
    <t>D5</t>
  </si>
  <si>
    <t>D11</t>
  </si>
  <si>
    <t xml:space="preserve"> Thalidomide-O-C1-acid, CAS#1061605-21-7</t>
  </si>
  <si>
    <t>G2</t>
  </si>
  <si>
    <t>G9</t>
  </si>
  <si>
    <t>(S, R, S)-AHPC-pentanoic-acid CAS#2172819-74-6</t>
  </si>
  <si>
    <t>D6</t>
  </si>
  <si>
    <t>D12</t>
  </si>
  <si>
    <t>2,7-Diazaspiro[3.5]nonane-7-acetic acid, 2-[2-(2,6-dioxo-3-piperidinyl)-2,3-dihydro-1,3-dioxo-1H-isoindol-5-yl]</t>
  </si>
  <si>
    <t>E1</t>
  </si>
  <si>
    <t>E7</t>
  </si>
  <si>
    <t>3-Pyridinecarboxylic acid, 6-[4-[2-(2,6-dioxo-3-piperidinyl)-2,3-dihydro-1,3-dioxo-1H-isoindol-5-yl]-1-piperazinyl]</t>
  </si>
  <si>
    <t>E2</t>
  </si>
  <si>
    <t>E8</t>
  </si>
  <si>
    <t>Pomalidomide-C4-COOH CAS#2225940-48-5</t>
  </si>
  <si>
    <t>G3</t>
  </si>
  <si>
    <t>(S,R,S)-AHPC-acetamido-O-PEG1-C1-acid. CAS#2172820-08-3</t>
  </si>
  <si>
    <t>G4</t>
  </si>
  <si>
    <t>G10</t>
  </si>
  <si>
    <t>(S,R,S)-AHPC-CO-PEG4-C2-acid CAS#2172820-12-9</t>
  </si>
  <si>
    <t>E3</t>
  </si>
  <si>
    <t>E9</t>
  </si>
  <si>
    <t>Pomalidomide acetic acid CAS#927670-97-1</t>
  </si>
  <si>
    <t>E4</t>
  </si>
  <si>
    <t>E10</t>
  </si>
  <si>
    <t>Propanoic acid, 3-[2-[2-[2-[[2-(2,6-dioxo-3-piperidinyl)-2,3-dihydro-1,3-dioxo-1H-isoindol-5-yl]amino]ethoxy]ethoxy]ethoxy]-, CAS#2375283-62-6</t>
  </si>
  <si>
    <t>E5</t>
  </si>
  <si>
    <t>E11</t>
  </si>
  <si>
    <t>Thalidomide-NH-PEG2-COOH  CAS#2412056-45-0</t>
  </si>
  <si>
    <t>G5</t>
  </si>
  <si>
    <t>G11</t>
  </si>
  <si>
    <t>(S,R,S)-AHPC-acetamido-O-PEG4-C1-acid      CAS#2172820-13-0</t>
  </si>
  <si>
    <t>G6</t>
  </si>
  <si>
    <t>G12</t>
  </si>
  <si>
    <t>(S,R,S)-AHPC-CO-PEG1-C2-acid CAS#2172820-07-2</t>
  </si>
  <si>
    <t>E6</t>
  </si>
  <si>
    <t>E12</t>
  </si>
  <si>
    <t>(S,R,S)-AHPC-acetamido-O-PEG2-C1-acid CAS#2172820-10-7</t>
  </si>
  <si>
    <t>Input</t>
  </si>
  <si>
    <t>Pomalidomide-PEG3-NH2 hydrochloride</t>
  </si>
  <si>
    <t>Amine</t>
  </si>
  <si>
    <t>Pomalidomide-PEG2-NH2 hydrochloride</t>
  </si>
  <si>
    <t>(S,R,S)-AHPC-PEG2-NH2 hydrochloride</t>
  </si>
  <si>
    <t>(S,R,S)-AHPC-PEG3-NH2 hydrochloride</t>
  </si>
  <si>
    <t>Pomalidomide-PEG5-NH2 hydrochloride</t>
  </si>
  <si>
    <t>Pomalidomide-PEG1-NH2 hydrochloride</t>
  </si>
  <si>
    <t>(S,R,S)-AHPC-PEG5-NH2 hydrochloride</t>
  </si>
  <si>
    <t>(S,R,S)-AHPC-PEG1-NH2 hydrochloride</t>
  </si>
  <si>
    <t>(S,R,S)-AHPC-PEG4-NH2 hydrochloride</t>
  </si>
  <si>
    <t>Pomalidomide-PEG6-butyl amine hydrochloride</t>
  </si>
  <si>
    <t>(S,R,S)-AHPC-C6-PEG3-butyl amine hydrochloride</t>
  </si>
  <si>
    <t>(S,R,S)-AHPC-PEG6-butyl amine hydrochloride</t>
  </si>
  <si>
    <t>G8</t>
  </si>
  <si>
    <t>(S,R,S)-AHPC-PEG2-butyl amine hydrochloride</t>
  </si>
  <si>
    <t>C5 Lenalidomide-PEG1-NH2 hydrochloride</t>
  </si>
  <si>
    <t>Pomalidomide-dipiperazine-NH2 hydrochloride</t>
  </si>
  <si>
    <t>C5 Lenalidomide-C9-NH2 hydrochloride</t>
  </si>
  <si>
    <t>C5 Lenalidomide-benzyl-piperazine hydrochloride</t>
  </si>
  <si>
    <t>C5 Lenalidomide-pyridine-PEG1-piperazine hydrochloride</t>
  </si>
  <si>
    <t>C5 Lenalidomide-piperazine-pyridine-alkyne-NH2 hydrochloride</t>
  </si>
  <si>
    <t>C5-Pomalidomide-piperazine hydrochloride</t>
  </si>
  <si>
    <t>Pomalidomide-C2-NH2 hydrochloride</t>
  </si>
  <si>
    <t>Pomalidomide 4′-PEG3-amine hydrochloride</t>
  </si>
  <si>
    <t>Pomalidomide-PEG2-C2-NH2 hydrochloride</t>
  </si>
  <si>
    <t>Pomalidomide-PEG4-NH2 hydrochloride</t>
  </si>
  <si>
    <t>C5 Lenalidomine-C3-NH2 hydrochloride</t>
  </si>
  <si>
    <t>(S,R,S)-AHPC-PEG6-NH2 hydrochloride</t>
  </si>
  <si>
    <t>C5 Lenalidomine-C6-NH2 hydrochloride</t>
  </si>
  <si>
    <t>2,6-Piperidinedione, 3-[(3-aminophenyl)amino] hydrochloride</t>
  </si>
  <si>
    <t>2-(2,6-Dioxo-3-piperidinyl)-4-(1-piperazinyl)-1H-isoindole-1,3(2H)-dione; CAS#2230956-83-7</t>
  </si>
  <si>
    <t>Pomalidomide-PEG1-C2-amine HCl; CAS#2154342-56-8</t>
  </si>
  <si>
    <t>1H-Isoindole-1,3(2H)-dione, 2-(2,6-dioxo-3-piperidinyl)-5-(4-piperidinyl)-, hydrochloride</t>
  </si>
  <si>
    <t>3-((4-(Piperidin-4-yl)phenyl)amino)piperidine-2,6-dione hydrochloride</t>
  </si>
  <si>
    <t>3-(3-Fluoro-4-piperidin-4-ylphenylamino)piperidine-2,6-dione hydrochloride; CAS#2654822-04-3</t>
  </si>
  <si>
    <t>(S,R,S)-AHPC-CO-PEG4-C2-amine HCl; CAS#2376139-48-7</t>
  </si>
  <si>
    <t>L-Prolinamide, N-[3-[2-(2-aminoethoxy)ethoxy]-1-oxopropyl]-3-methyl-L-valyl-4-hydroxy-N-[[4-(4-methyl-5-thiazolyl)phenyl]methyl]-, (4R)-; CAS#2138439-54-8</t>
  </si>
  <si>
    <t>1H-Isoindole-1,3(2H)-dione, 4-[(4-aminobutyl)amino]-2-(2,6-dioxo-3-piperidinyl)-, hydrochloride; CAS#2162120-73-0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</si>
</sst>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rgb="FFFF0000"/>
      <name val="Calibri"/>
      <family val="2"/>
      <scheme val="minor"/>
    </font>
    <font>
      <b/>
      <sz val="24"/>
      <color theme="1"/>
      <name val="Calibri"/>
      <family val="2"/>
      <scheme val="minor"/>
    </font>
    <font>
      <b/>
      <sz val="26"/>
      <color theme="5"/>
      <name val="Calibri"/>
      <family val="2"/>
      <scheme val="minor"/>
    </font>
    <font>
      <sz val="11"/>
      <name val="Calibri"/>
      <family val="2"/>
      <scheme val="minor"/>
    </font>
    <font>
      <b/>
      <sz val="20"/>
      <color rgb="FFFF0000"/>
      <name val="Calibri"/>
      <family val="2"/>
      <scheme val="minor"/>
    </font>
    <font>
      <b/>
      <sz val="20"/>
      <color rgb="FF002060"/>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sz val="10"/>
      <color theme="1"/>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b/>
      <sz val="10"/>
      <name val="Calibri"/>
      <family val="2"/>
      <scheme val="minor"/>
    </font>
    <font>
      <sz val="10"/>
      <color rgb="FFFF0000"/>
      <name val="Calibri"/>
      <family val="2"/>
      <scheme val="minor"/>
    </font>
    <font>
      <b/>
      <sz val="10"/>
      <color rgb="FF4472C4"/>
      <name val="Calibri"/>
      <family val="2"/>
      <scheme val="minor"/>
    </font>
    <font>
      <sz val="10"/>
      <name val="Calibri"/>
      <family val="2"/>
    </font>
    <font>
      <b/>
      <sz val="14"/>
      <color theme="1"/>
      <name val="Calibri"/>
      <family val="2"/>
      <scheme val="minor"/>
    </font>
  </fonts>
  <fills count="12">
    <fill>
      <patternFill patternType="none"/>
    </fill>
    <fill>
      <patternFill patternType="gray125"/>
    </fill>
    <fill>
      <patternFill patternType="solid">
        <fgColor rgb="FFF4B084"/>
        <bgColor rgb="FF000000"/>
      </patternFill>
    </fill>
    <fill>
      <patternFill patternType="solid">
        <fgColor theme="5" tint="0.39997558519241921"/>
        <bgColor rgb="FF000000"/>
      </patternFill>
    </fill>
    <fill>
      <patternFill patternType="solid">
        <fgColor theme="7" tint="0.79998168889431442"/>
        <bgColor rgb="FF000000"/>
      </patternFill>
    </fill>
    <fill>
      <patternFill patternType="solid">
        <fgColor rgb="FFDDEBF7"/>
        <bgColor rgb="FF000000"/>
      </patternFill>
    </fill>
    <fill>
      <patternFill patternType="solid">
        <fgColor rgb="FFD9E2F3"/>
        <bgColor rgb="FF000000"/>
      </patternFill>
    </fill>
    <fill>
      <patternFill patternType="solid">
        <fgColor theme="4" tint="0.79998168889431442"/>
        <bgColor indexed="64"/>
      </patternFill>
    </fill>
    <fill>
      <patternFill patternType="solid">
        <fgColor theme="9" tint="0.79998168889431442"/>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0" fontId="0" fillId="0" borderId="3" xfId="0" applyBorder="1"/>
    <xf numFmtId="0" fontId="0" fillId="0" borderId="5" xfId="0" applyBorder="1"/>
    <xf numFmtId="0" fontId="1" fillId="0" borderId="2" xfId="0" applyFont="1" applyBorder="1"/>
    <xf numFmtId="0" fontId="1" fillId="0" borderId="6" xfId="0" applyFont="1" applyBorder="1"/>
    <xf numFmtId="0" fontId="1" fillId="0" borderId="4" xfId="0" applyFont="1" applyBorder="1"/>
    <xf numFmtId="0" fontId="2" fillId="0" borderId="0" xfId="0" applyFont="1"/>
    <xf numFmtId="0" fontId="3" fillId="0" borderId="0" xfId="0" applyFont="1"/>
    <xf numFmtId="0" fontId="4" fillId="0" borderId="1" xfId="0" applyFont="1" applyBorder="1"/>
    <xf numFmtId="0" fontId="4" fillId="0" borderId="3" xfId="0" applyFont="1" applyBorder="1"/>
    <xf numFmtId="0" fontId="5" fillId="0" borderId="0" xfId="0" applyFont="1"/>
    <xf numFmtId="0" fontId="4" fillId="0" borderId="0" xfId="0" applyFont="1"/>
    <xf numFmtId="0" fontId="4" fillId="0" borderId="7" xfId="0" applyFont="1" applyBorder="1"/>
    <xf numFmtId="0" fontId="1" fillId="0" borderId="8" xfId="0" applyFont="1" applyBorder="1"/>
    <xf numFmtId="0" fontId="0" fillId="0" borderId="9" xfId="0" applyBorder="1"/>
    <xf numFmtId="0" fontId="0" fillId="0" borderId="0" xfId="0" applyAlignment="1">
      <alignment horizontal="right"/>
    </xf>
    <xf numFmtId="0" fontId="6" fillId="0" borderId="0" xfId="0" applyFont="1"/>
    <xf numFmtId="0" fontId="0" fillId="0" borderId="10" xfId="0" applyBorder="1"/>
    <xf numFmtId="0" fontId="1" fillId="0" borderId="11" xfId="0" applyFont="1" applyBorder="1"/>
    <xf numFmtId="0" fontId="0" fillId="0" borderId="11" xfId="0" applyBorder="1"/>
    <xf numFmtId="0" fontId="7" fillId="0" borderId="0" xfId="0" applyFont="1"/>
    <xf numFmtId="0" fontId="8" fillId="0" borderId="0" xfId="0" applyFont="1"/>
    <xf numFmtId="0" fontId="8" fillId="0" borderId="9" xfId="0" applyFont="1" applyBorder="1"/>
    <xf numFmtId="0" fontId="9" fillId="0" borderId="0" xfId="0" applyFont="1"/>
    <xf numFmtId="2" fontId="10" fillId="0" borderId="0" xfId="0" applyNumberFormat="1" applyFont="1" applyAlignment="1">
      <alignment horizontal="center" vertical="center"/>
    </xf>
    <xf numFmtId="0" fontId="11" fillId="2"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2" fillId="5" borderId="12" xfId="0" applyFont="1" applyFill="1" applyBorder="1" applyAlignment="1">
      <alignment horizontal="center" vertical="center"/>
    </xf>
    <xf numFmtId="0" fontId="12" fillId="6" borderId="12" xfId="0" applyFont="1" applyFill="1" applyBorder="1" applyAlignment="1">
      <alignment horizontal="center" vertical="center" wrapText="1"/>
    </xf>
    <xf numFmtId="0" fontId="12" fillId="6" borderId="12" xfId="0" applyFont="1" applyFill="1" applyBorder="1" applyAlignment="1">
      <alignment vertical="center"/>
    </xf>
    <xf numFmtId="0" fontId="10" fillId="7" borderId="12" xfId="0" applyFont="1" applyFill="1" applyBorder="1" applyAlignment="1">
      <alignment horizontal="center" vertical="center"/>
    </xf>
    <xf numFmtId="0" fontId="12" fillId="8" borderId="12"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6" borderId="12" xfId="0" applyFont="1" applyFill="1" applyBorder="1" applyAlignment="1">
      <alignment horizontal="center" vertical="center" wrapText="1"/>
    </xf>
    <xf numFmtId="0" fontId="13" fillId="6" borderId="12" xfId="0" applyFont="1" applyFill="1" applyBorder="1" applyAlignment="1">
      <alignment vertical="center"/>
    </xf>
    <xf numFmtId="0" fontId="12" fillId="7" borderId="12" xfId="0" applyFont="1" applyFill="1" applyBorder="1" applyAlignment="1">
      <alignment horizontal="center" vertical="center"/>
    </xf>
    <xf numFmtId="0" fontId="14" fillId="6" borderId="12" xfId="0" applyFont="1" applyFill="1" applyBorder="1" applyAlignment="1">
      <alignment horizontal="center" vertical="center" wrapText="1"/>
    </xf>
    <xf numFmtId="0" fontId="15" fillId="5" borderId="12" xfId="0" applyFont="1" applyFill="1" applyBorder="1" applyAlignment="1">
      <alignment horizontal="center" vertical="center"/>
    </xf>
    <xf numFmtId="0" fontId="15" fillId="6" borderId="12" xfId="0" applyFont="1" applyFill="1" applyBorder="1" applyAlignment="1">
      <alignment horizontal="center" vertical="center" wrapText="1"/>
    </xf>
    <xf numFmtId="0" fontId="13" fillId="7" borderId="12" xfId="0" applyFont="1" applyFill="1" applyBorder="1" applyAlignment="1">
      <alignment horizontal="center" vertical="center"/>
    </xf>
    <xf numFmtId="0" fontId="16" fillId="6" borderId="12" xfId="0" applyFont="1" applyFill="1" applyBorder="1" applyAlignment="1">
      <alignment horizontal="center" vertical="center" wrapText="1"/>
    </xf>
    <xf numFmtId="0" fontId="15" fillId="6" borderId="12" xfId="0" applyFont="1" applyFill="1" applyBorder="1" applyAlignment="1">
      <alignment vertical="center"/>
    </xf>
    <xf numFmtId="0" fontId="10" fillId="7"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2" fillId="9" borderId="12" xfId="0" applyFont="1" applyFill="1" applyBorder="1" applyAlignment="1">
      <alignment horizontal="center" vertical="center"/>
    </xf>
    <xf numFmtId="0" fontId="17" fillId="10" borderId="15" xfId="0" applyFont="1" applyFill="1" applyBorder="1" applyAlignment="1">
      <alignment horizontal="center" vertical="center" wrapText="1"/>
    </xf>
    <xf numFmtId="0" fontId="17" fillId="10" borderId="15" xfId="0" applyFont="1" applyFill="1" applyBorder="1" applyAlignment="1">
      <alignment horizontal="left" vertical="center"/>
    </xf>
    <xf numFmtId="0" fontId="12" fillId="9" borderId="12" xfId="0" applyFont="1" applyFill="1" applyBorder="1" applyAlignment="1">
      <alignment horizontal="center" vertical="center" wrapText="1"/>
    </xf>
    <xf numFmtId="0" fontId="10" fillId="11" borderId="15" xfId="0" applyFont="1" applyFill="1" applyBorder="1"/>
    <xf numFmtId="0" fontId="17" fillId="10" borderId="15" xfId="0" applyFont="1" applyFill="1" applyBorder="1" applyAlignment="1">
      <alignment horizontal="left" vertical="top"/>
    </xf>
    <xf numFmtId="0" fontId="17" fillId="9" borderId="15" xfId="0" applyFont="1" applyFill="1" applyBorder="1" applyAlignment="1">
      <alignment horizontal="left" vertical="center"/>
    </xf>
    <xf numFmtId="0" fontId="18" fillId="0" borderId="0" xfId="0" applyFont="1"/>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cellXfs>
  <cellStyles count="1">
    <cellStyle name="Normal"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BAA2-B7E1-4207-AEFF-970ABB68EFDC}">
  <dimension ref="B3:L110"/>
  <sheetViews>
    <sheetView topLeftCell="C3" zoomScale="60" zoomScaleNormal="60" workbookViewId="0">
      <selection activeCell="D72" sqref="D72"/>
    </sheetView>
  </sheetViews>
  <sheetFormatPr defaultRowHeight="14.45"/>
  <cols>
    <col min="2" max="2" width="31" customWidth="1"/>
    <col min="3" max="3" width="115.42578125" customWidth="1"/>
    <col min="7" max="7" width="77.5703125" customWidth="1"/>
    <col min="9" max="9" width="14" customWidth="1"/>
    <col min="10" max="10" width="15.5703125" customWidth="1"/>
    <col min="11" max="11" width="63" customWidth="1"/>
  </cols>
  <sheetData>
    <row r="3" spans="2:12" ht="33.6">
      <c r="E3" s="8" t="s">
        <v>0</v>
      </c>
    </row>
    <row r="6" spans="2:12">
      <c r="E6" s="1" t="s">
        <v>1</v>
      </c>
    </row>
    <row r="9" spans="2:12" ht="26.45" thickBot="1">
      <c r="C9" s="11" t="s">
        <v>2</v>
      </c>
      <c r="G9" s="11" t="s">
        <v>3</v>
      </c>
      <c r="K9" s="11" t="s">
        <v>4</v>
      </c>
    </row>
    <row r="10" spans="2:12" ht="15" thickBot="1">
      <c r="C10" s="18" t="s">
        <v>5</v>
      </c>
      <c r="D10" s="20">
        <v>3</v>
      </c>
      <c r="G10" s="9" t="s">
        <v>6</v>
      </c>
      <c r="H10" s="4">
        <v>400.88</v>
      </c>
      <c r="I10" t="s">
        <v>7</v>
      </c>
      <c r="K10" s="13" t="s">
        <v>8</v>
      </c>
      <c r="L10" s="14">
        <v>5</v>
      </c>
    </row>
    <row r="11" spans="2:12" ht="26.1">
      <c r="C11" s="11" t="s">
        <v>9</v>
      </c>
      <c r="G11" s="10" t="s">
        <v>10</v>
      </c>
      <c r="H11" s="6">
        <v>396.83</v>
      </c>
      <c r="I11" t="s">
        <v>11</v>
      </c>
      <c r="K11" s="12"/>
      <c r="L11" s="1"/>
    </row>
    <row r="12" spans="2:12">
      <c r="C12" s="18" t="s">
        <v>12</v>
      </c>
      <c r="D12" s="19">
        <v>1.5</v>
      </c>
      <c r="G12" s="2" t="s">
        <v>13</v>
      </c>
      <c r="H12" s="6">
        <v>191.7</v>
      </c>
      <c r="L12" s="1"/>
    </row>
    <row r="13" spans="2:12" ht="30.95">
      <c r="B13" s="7" t="s">
        <v>14</v>
      </c>
      <c r="G13" s="2" t="s">
        <v>15</v>
      </c>
      <c r="H13" s="6">
        <v>101.15</v>
      </c>
      <c r="K13" s="11"/>
      <c r="L13" s="1"/>
    </row>
    <row r="14" spans="2:12" ht="15" thickBot="1">
      <c r="G14" s="3" t="s">
        <v>16</v>
      </c>
      <c r="H14" s="5">
        <v>142.11000000000001</v>
      </c>
      <c r="K14" s="12"/>
      <c r="L14" s="1"/>
    </row>
    <row r="16" spans="2:12" ht="21">
      <c r="C16" s="21" t="s">
        <v>17</v>
      </c>
    </row>
    <row r="17" spans="3:11" ht="21">
      <c r="C17" s="22" t="s">
        <v>18</v>
      </c>
    </row>
    <row r="18" spans="3:11" ht="21">
      <c r="C18" s="22" t="s">
        <v>19</v>
      </c>
    </row>
    <row r="19" spans="3:11" ht="21">
      <c r="C19" s="22" t="s">
        <v>20</v>
      </c>
    </row>
    <row r="20" spans="3:11" ht="21">
      <c r="C20" s="22" t="s">
        <v>21</v>
      </c>
      <c r="K20">
        <f>(250/300)*D12</f>
        <v>1.25</v>
      </c>
    </row>
    <row r="21" spans="3:11" ht="21">
      <c r="C21" s="22" t="s">
        <v>22</v>
      </c>
    </row>
    <row r="22" spans="3:11" ht="21">
      <c r="C22" s="22" t="s">
        <v>23</v>
      </c>
    </row>
    <row r="23" spans="3:11" ht="21">
      <c r="C23" s="22" t="s">
        <v>24</v>
      </c>
    </row>
    <row r="24" spans="3:11" ht="21">
      <c r="C24" s="22" t="s">
        <v>25</v>
      </c>
    </row>
    <row r="25" spans="3:11" ht="21">
      <c r="C25" s="22" t="s">
        <v>26</v>
      </c>
    </row>
    <row r="26" spans="3:11" ht="21">
      <c r="C26" s="22" t="s">
        <v>27</v>
      </c>
    </row>
    <row r="27" spans="3:11" ht="21">
      <c r="C27" s="22" t="s">
        <v>28</v>
      </c>
    </row>
    <row r="28" spans="3:11" ht="21">
      <c r="C28" s="22" t="s">
        <v>29</v>
      </c>
    </row>
    <row r="29" spans="3:11" ht="21">
      <c r="C29" s="22" t="s">
        <v>30</v>
      </c>
    </row>
    <row r="30" spans="3:11" s="15" customFormat="1" ht="21.6" thickBot="1">
      <c r="C30" s="23" t="s">
        <v>31</v>
      </c>
    </row>
    <row r="35" spans="2:8" ht="30.95">
      <c r="B35" s="7" t="s">
        <v>32</v>
      </c>
      <c r="C35" s="11" t="s">
        <v>33</v>
      </c>
      <c r="G35" s="11" t="s">
        <v>34</v>
      </c>
      <c r="H35">
        <f>(D10/2)/D12</f>
        <v>1</v>
      </c>
    </row>
    <row r="36" spans="2:8">
      <c r="C36" t="s">
        <v>35</v>
      </c>
      <c r="D36">
        <f>(D12*1000)/L10</f>
        <v>300</v>
      </c>
    </row>
    <row r="40" spans="2:8" ht="26.1">
      <c r="C40" s="11" t="s">
        <v>36</v>
      </c>
      <c r="G40" s="11" t="s">
        <v>37</v>
      </c>
      <c r="H40">
        <f>H35*D51</f>
        <v>60</v>
      </c>
    </row>
    <row r="41" spans="2:8">
      <c r="C41" t="s">
        <v>38</v>
      </c>
      <c r="D41">
        <f>L10*1.5</f>
        <v>7.5</v>
      </c>
    </row>
    <row r="42" spans="2:8">
      <c r="C42" t="s">
        <v>39</v>
      </c>
      <c r="D42">
        <f>L10*2</f>
        <v>10</v>
      </c>
    </row>
    <row r="43" spans="2:8">
      <c r="C43" t="s">
        <v>40</v>
      </c>
      <c r="D43">
        <f>L10*8</f>
        <v>40</v>
      </c>
    </row>
    <row r="44" spans="2:8">
      <c r="C44" t="s">
        <v>41</v>
      </c>
      <c r="D44">
        <f>L10*1</f>
        <v>5</v>
      </c>
    </row>
    <row r="45" spans="2:8">
      <c r="C45" t="s">
        <v>42</v>
      </c>
      <c r="D45">
        <f>L10</f>
        <v>5</v>
      </c>
    </row>
    <row r="47" spans="2:8" ht="26.1">
      <c r="C47" s="11" t="s">
        <v>43</v>
      </c>
    </row>
    <row r="48" spans="2:8">
      <c r="C48" t="s">
        <v>38</v>
      </c>
      <c r="D48">
        <f>$D$36/5</f>
        <v>60</v>
      </c>
    </row>
    <row r="49" spans="3:4">
      <c r="C49" t="s">
        <v>39</v>
      </c>
      <c r="D49">
        <f t="shared" ref="D49:D52" si="0">$D$36/5</f>
        <v>60</v>
      </c>
    </row>
    <row r="50" spans="3:4">
      <c r="C50" t="s">
        <v>40</v>
      </c>
      <c r="D50">
        <f t="shared" si="0"/>
        <v>60</v>
      </c>
    </row>
    <row r="51" spans="3:4">
      <c r="C51" t="s">
        <v>41</v>
      </c>
      <c r="D51">
        <f t="shared" si="0"/>
        <v>60</v>
      </c>
    </row>
    <row r="52" spans="3:4">
      <c r="C52" t="s">
        <v>42</v>
      </c>
      <c r="D52">
        <f t="shared" si="0"/>
        <v>60</v>
      </c>
    </row>
    <row r="55" spans="3:4" ht="26.1">
      <c r="C55" s="11" t="s">
        <v>44</v>
      </c>
    </row>
    <row r="56" spans="3:4">
      <c r="C56" t="s">
        <v>38</v>
      </c>
      <c r="D56">
        <f>(D41*$D$36)/D48</f>
        <v>37.5</v>
      </c>
    </row>
    <row r="57" spans="3:4">
      <c r="C57" t="s">
        <v>39</v>
      </c>
      <c r="D57">
        <f t="shared" ref="D57:D60" si="1">(D42*$D$36)/D49</f>
        <v>50</v>
      </c>
    </row>
    <row r="58" spans="3:4">
      <c r="C58" t="s">
        <v>40</v>
      </c>
      <c r="D58">
        <f t="shared" si="1"/>
        <v>200</v>
      </c>
    </row>
    <row r="59" spans="3:4">
      <c r="C59" t="s">
        <v>41</v>
      </c>
      <c r="D59">
        <f t="shared" si="1"/>
        <v>25</v>
      </c>
    </row>
    <row r="60" spans="3:4">
      <c r="C60" t="s">
        <v>42</v>
      </c>
      <c r="D60">
        <f t="shared" si="1"/>
        <v>25</v>
      </c>
    </row>
    <row r="64" spans="3:4" ht="26.1">
      <c r="C64" s="11" t="s">
        <v>45</v>
      </c>
    </row>
    <row r="65" spans="2:9">
      <c r="C65" t="s">
        <v>38</v>
      </c>
      <c r="D65">
        <f>1.5*((D48*72)+100)</f>
        <v>6630</v>
      </c>
    </row>
    <row r="66" spans="2:9">
      <c r="C66" t="s">
        <v>39</v>
      </c>
      <c r="D66">
        <f>1.5*((D49*72)+100)</f>
        <v>6630</v>
      </c>
    </row>
    <row r="67" spans="2:9">
      <c r="C67" t="s">
        <v>40</v>
      </c>
      <c r="D67">
        <f>1.5*((D50*72)+100)</f>
        <v>6630</v>
      </c>
    </row>
    <row r="68" spans="2:9">
      <c r="C68" t="s">
        <v>46</v>
      </c>
      <c r="D68">
        <f>1.1*((D52*36)+100)</f>
        <v>2486</v>
      </c>
    </row>
    <row r="71" spans="2:9" ht="26.1">
      <c r="C71" s="11" t="s">
        <v>47</v>
      </c>
    </row>
    <row r="72" spans="2:9">
      <c r="C72" t="s">
        <v>48</v>
      </c>
      <c r="D72">
        <f>(D60*D68*H10)/10^6</f>
        <v>24.914691999999999</v>
      </c>
      <c r="G72" s="24" t="s">
        <v>49</v>
      </c>
      <c r="H72" s="24">
        <v>498.9024</v>
      </c>
      <c r="I72">
        <f>H72-360</f>
        <v>138.9024</v>
      </c>
    </row>
    <row r="73" spans="2:9">
      <c r="C73" t="s">
        <v>50</v>
      </c>
      <c r="D73">
        <f>(D60*D68*H11)/10^6</f>
        <v>24.6629845</v>
      </c>
      <c r="G73" s="24" t="s">
        <v>51</v>
      </c>
      <c r="H73" s="24">
        <v>503.99419999999998</v>
      </c>
      <c r="I73">
        <f>H73-360</f>
        <v>143.99419999999998</v>
      </c>
    </row>
    <row r="74" spans="2:9">
      <c r="C74" t="s">
        <v>52</v>
      </c>
      <c r="D74">
        <f>(D56*D65*H12)/10^6</f>
        <v>47.661412499999997</v>
      </c>
    </row>
    <row r="75" spans="2:9">
      <c r="C75" t="s">
        <v>53</v>
      </c>
      <c r="D75">
        <f>(D66*D57*H14)/10^6</f>
        <v>47.109465000000007</v>
      </c>
    </row>
    <row r="76" spans="2:9">
      <c r="C76" t="s">
        <v>54</v>
      </c>
      <c r="D76">
        <f>(D67*D58*H13)/10^6</f>
        <v>134.12490000000003</v>
      </c>
      <c r="F76">
        <f>((D76/1000)/0.92)*1000</f>
        <v>145.78793478260872</v>
      </c>
    </row>
    <row r="78" spans="2:9" s="15" customFormat="1" ht="15" thickBot="1"/>
    <row r="79" spans="2:9" ht="26.1">
      <c r="C79" s="17" t="s">
        <v>55</v>
      </c>
    </row>
    <row r="80" spans="2:9">
      <c r="B80" s="16">
        <v>1</v>
      </c>
      <c r="C80" t="s">
        <v>56</v>
      </c>
    </row>
    <row r="81" spans="2:3">
      <c r="B81" s="16">
        <v>2</v>
      </c>
      <c r="C81" t="s">
        <v>57</v>
      </c>
    </row>
    <row r="82" spans="2:3">
      <c r="B82" s="16">
        <v>3</v>
      </c>
      <c r="C82" t="s">
        <v>58</v>
      </c>
    </row>
    <row r="83" spans="2:3">
      <c r="B83" s="16">
        <v>4</v>
      </c>
      <c r="C83" t="s">
        <v>59</v>
      </c>
    </row>
    <row r="84" spans="2:3">
      <c r="B84" s="16">
        <v>5</v>
      </c>
      <c r="C84" t="s">
        <v>60</v>
      </c>
    </row>
    <row r="85" spans="2:3">
      <c r="B85" s="16">
        <v>6</v>
      </c>
      <c r="C85" t="s">
        <v>61</v>
      </c>
    </row>
    <row r="86" spans="2:3">
      <c r="B86" s="16">
        <v>7</v>
      </c>
      <c r="C86" t="s">
        <v>62</v>
      </c>
    </row>
    <row r="87" spans="2:3">
      <c r="B87" s="16">
        <v>8</v>
      </c>
      <c r="C87" t="s">
        <v>63</v>
      </c>
    </row>
    <row r="88" spans="2:3">
      <c r="B88" s="16">
        <v>9</v>
      </c>
      <c r="C88" t="s">
        <v>64</v>
      </c>
    </row>
    <row r="89" spans="2:3">
      <c r="B89" s="16">
        <v>10</v>
      </c>
      <c r="C89" t="s">
        <v>65</v>
      </c>
    </row>
    <row r="90" spans="2:3">
      <c r="B90" s="16"/>
    </row>
    <row r="91" spans="2:3">
      <c r="B91" s="16"/>
    </row>
    <row r="92" spans="2:3">
      <c r="B92" s="16"/>
    </row>
    <row r="93" spans="2:3">
      <c r="B93" s="16"/>
    </row>
    <row r="94" spans="2:3">
      <c r="B94" s="16"/>
    </row>
    <row r="95" spans="2:3">
      <c r="B95" s="16"/>
    </row>
    <row r="96" spans="2:3">
      <c r="B96" s="16"/>
    </row>
    <row r="97" spans="2:2">
      <c r="B97" s="16"/>
    </row>
    <row r="98" spans="2:2">
      <c r="B98" s="16"/>
    </row>
    <row r="99" spans="2:2">
      <c r="B99" s="16"/>
    </row>
    <row r="100" spans="2:2">
      <c r="B100" s="16"/>
    </row>
    <row r="101" spans="2:2">
      <c r="B101" s="16"/>
    </row>
    <row r="102" spans="2:2">
      <c r="B102" s="16"/>
    </row>
    <row r="103" spans="2:2">
      <c r="B103" s="16"/>
    </row>
    <row r="104" spans="2:2">
      <c r="B104" s="16"/>
    </row>
    <row r="105" spans="2:2">
      <c r="B105" s="16"/>
    </row>
    <row r="106" spans="2:2">
      <c r="B106" s="16"/>
    </row>
    <row r="107" spans="2:2">
      <c r="B107" s="16"/>
    </row>
    <row r="108" spans="2:2">
      <c r="B108" s="16"/>
    </row>
    <row r="109" spans="2:2">
      <c r="B109" s="16"/>
    </row>
    <row r="110" spans="2:2">
      <c r="B11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683A-92D1-4F2A-A463-FB19377DD428}">
  <dimension ref="A1:I47"/>
  <sheetViews>
    <sheetView tabSelected="1" topLeftCell="A15" workbookViewId="0">
      <selection activeCell="K37" sqref="K37"/>
    </sheetView>
  </sheetViews>
  <sheetFormatPr defaultRowHeight="14.45"/>
  <cols>
    <col min="5" max="5" width="51.42578125" customWidth="1"/>
  </cols>
  <sheetData>
    <row r="1" spans="1:9" ht="26.1">
      <c r="A1" s="53" t="s">
        <v>66</v>
      </c>
      <c r="B1" s="53" t="s">
        <v>67</v>
      </c>
      <c r="C1" s="26" t="s">
        <v>68</v>
      </c>
      <c r="D1" s="26" t="s">
        <v>68</v>
      </c>
      <c r="E1" s="54" t="s">
        <v>69</v>
      </c>
      <c r="F1" s="53" t="s">
        <v>70</v>
      </c>
      <c r="G1" s="55" t="s">
        <v>71</v>
      </c>
      <c r="H1" s="27" t="s">
        <v>72</v>
      </c>
      <c r="I1" s="27" t="s">
        <v>72</v>
      </c>
    </row>
    <row r="2" spans="1:9">
      <c r="A2" s="53"/>
      <c r="B2" s="53"/>
      <c r="C2" s="26" t="s">
        <v>73</v>
      </c>
      <c r="D2" s="26" t="s">
        <v>74</v>
      </c>
      <c r="E2" s="54"/>
      <c r="F2" s="53"/>
      <c r="G2" s="56"/>
      <c r="H2" s="44" t="s">
        <v>73</v>
      </c>
      <c r="I2" s="44" t="s">
        <v>74</v>
      </c>
    </row>
    <row r="3" spans="1:9">
      <c r="A3" s="45">
        <v>1</v>
      </c>
      <c r="B3" s="46">
        <v>901526</v>
      </c>
      <c r="C3" s="46" t="s">
        <v>75</v>
      </c>
      <c r="D3" s="46" t="s">
        <v>76</v>
      </c>
      <c r="E3" s="47" t="s">
        <v>77</v>
      </c>
      <c r="F3" s="48" t="s">
        <v>78</v>
      </c>
      <c r="G3" s="46">
        <v>433.41</v>
      </c>
      <c r="H3" s="49">
        <f>G3+$F$46-18</f>
        <v>1315.41</v>
      </c>
      <c r="I3" s="49">
        <f>G3+$F$47-18</f>
        <v>1415.41</v>
      </c>
    </row>
    <row r="4" spans="1:9">
      <c r="A4" s="45">
        <v>2</v>
      </c>
      <c r="B4" s="46">
        <v>901527</v>
      </c>
      <c r="C4" s="46" t="s">
        <v>79</v>
      </c>
      <c r="D4" s="46" t="s">
        <v>80</v>
      </c>
      <c r="E4" s="47" t="s">
        <v>81</v>
      </c>
      <c r="F4" s="48" t="s">
        <v>78</v>
      </c>
      <c r="G4" s="46">
        <v>389.36</v>
      </c>
      <c r="H4" s="49">
        <f t="shared" ref="H4:H38" si="0">G4+$F$46-18</f>
        <v>1271.3600000000001</v>
      </c>
      <c r="I4" s="49">
        <f t="shared" ref="I4:I38" si="1">G4+$F$47-18</f>
        <v>1371.3600000000001</v>
      </c>
    </row>
    <row r="5" spans="1:9">
      <c r="A5" s="45">
        <v>3</v>
      </c>
      <c r="B5" s="46">
        <v>901496</v>
      </c>
      <c r="C5" s="46" t="s">
        <v>82</v>
      </c>
      <c r="D5" s="46" t="s">
        <v>83</v>
      </c>
      <c r="E5" s="47" t="s">
        <v>84</v>
      </c>
      <c r="F5" s="48" t="s">
        <v>78</v>
      </c>
      <c r="G5" s="46">
        <v>401.41</v>
      </c>
      <c r="H5" s="49">
        <f t="shared" si="0"/>
        <v>1283.4100000000001</v>
      </c>
      <c r="I5" s="49">
        <f t="shared" si="1"/>
        <v>1383.41</v>
      </c>
    </row>
    <row r="6" spans="1:9">
      <c r="A6" s="45">
        <v>4</v>
      </c>
      <c r="B6" s="46">
        <v>901828</v>
      </c>
      <c r="C6" s="46" t="s">
        <v>85</v>
      </c>
      <c r="D6" s="46" t="s">
        <v>86</v>
      </c>
      <c r="E6" s="47" t="s">
        <v>87</v>
      </c>
      <c r="F6" s="48" t="s">
        <v>78</v>
      </c>
      <c r="G6" s="46">
        <v>565.57000000000005</v>
      </c>
      <c r="H6" s="49">
        <f t="shared" si="0"/>
        <v>1447.5700000000002</v>
      </c>
      <c r="I6" s="49">
        <f t="shared" si="1"/>
        <v>1547.5700000000002</v>
      </c>
    </row>
    <row r="7" spans="1:9">
      <c r="A7" s="45">
        <v>5</v>
      </c>
      <c r="B7" s="46">
        <v>901504</v>
      </c>
      <c r="C7" s="46" t="s">
        <v>88</v>
      </c>
      <c r="D7" s="46" t="s">
        <v>89</v>
      </c>
      <c r="E7" s="47" t="s">
        <v>90</v>
      </c>
      <c r="F7" s="48" t="s">
        <v>78</v>
      </c>
      <c r="G7" s="46">
        <v>477.46</v>
      </c>
      <c r="H7" s="49">
        <f t="shared" si="0"/>
        <v>1359.46</v>
      </c>
      <c r="I7" s="49">
        <f t="shared" si="1"/>
        <v>1459.46</v>
      </c>
    </row>
    <row r="8" spans="1:9">
      <c r="A8" s="45">
        <v>6</v>
      </c>
      <c r="B8" s="46">
        <v>901534</v>
      </c>
      <c r="C8" s="46" t="s">
        <v>91</v>
      </c>
      <c r="D8" s="46" t="s">
        <v>92</v>
      </c>
      <c r="E8" s="47" t="s">
        <v>93</v>
      </c>
      <c r="F8" s="48" t="s">
        <v>78</v>
      </c>
      <c r="G8" s="46">
        <v>558.73</v>
      </c>
      <c r="H8" s="49">
        <f t="shared" si="0"/>
        <v>1440.73</v>
      </c>
      <c r="I8" s="49">
        <f t="shared" si="1"/>
        <v>1540.73</v>
      </c>
    </row>
    <row r="9" spans="1:9">
      <c r="A9" s="45">
        <v>7</v>
      </c>
      <c r="B9" s="46">
        <v>901525</v>
      </c>
      <c r="C9" s="46" t="s">
        <v>94</v>
      </c>
      <c r="D9" s="46" t="s">
        <v>95</v>
      </c>
      <c r="E9" s="47" t="s">
        <v>96</v>
      </c>
      <c r="F9" s="48" t="s">
        <v>78</v>
      </c>
      <c r="G9" s="46">
        <v>443.49</v>
      </c>
      <c r="H9" s="49">
        <f t="shared" si="0"/>
        <v>1325.49</v>
      </c>
      <c r="I9" s="49">
        <f t="shared" si="1"/>
        <v>1425.49</v>
      </c>
    </row>
    <row r="10" spans="1:9">
      <c r="A10" s="45">
        <v>8</v>
      </c>
      <c r="B10" s="46">
        <v>901500</v>
      </c>
      <c r="C10" s="46" t="s">
        <v>97</v>
      </c>
      <c r="D10" s="46" t="s">
        <v>98</v>
      </c>
      <c r="E10" s="47" t="s">
        <v>99</v>
      </c>
      <c r="F10" s="48" t="s">
        <v>78</v>
      </c>
      <c r="G10" s="46">
        <v>359.33</v>
      </c>
      <c r="H10" s="49">
        <f t="shared" si="0"/>
        <v>1241.33</v>
      </c>
      <c r="I10" s="49">
        <f t="shared" si="1"/>
        <v>1341.33</v>
      </c>
    </row>
    <row r="11" spans="1:9">
      <c r="A11" s="45">
        <v>9</v>
      </c>
      <c r="B11" s="46">
        <v>901824</v>
      </c>
      <c r="C11" s="46" t="s">
        <v>100</v>
      </c>
      <c r="D11" s="46" t="s">
        <v>101</v>
      </c>
      <c r="E11" s="47" t="s">
        <v>102</v>
      </c>
      <c r="F11" s="48" t="s">
        <v>78</v>
      </c>
      <c r="G11" s="46">
        <v>521.52</v>
      </c>
      <c r="H11" s="49">
        <f t="shared" si="0"/>
        <v>1403.52</v>
      </c>
      <c r="I11" s="49">
        <f t="shared" si="1"/>
        <v>1503.52</v>
      </c>
    </row>
    <row r="12" spans="1:9">
      <c r="A12" s="45">
        <v>10</v>
      </c>
      <c r="B12" s="46">
        <v>910600</v>
      </c>
      <c r="C12" s="46" t="s">
        <v>103</v>
      </c>
      <c r="D12" s="46" t="s">
        <v>104</v>
      </c>
      <c r="E12" s="47" t="s">
        <v>105</v>
      </c>
      <c r="F12" s="48" t="s">
        <v>78</v>
      </c>
      <c r="G12" s="46">
        <v>609.63</v>
      </c>
      <c r="H12" s="49">
        <f t="shared" si="0"/>
        <v>1491.63</v>
      </c>
      <c r="I12" s="49">
        <f t="shared" si="1"/>
        <v>1591.63</v>
      </c>
    </row>
    <row r="13" spans="1:9">
      <c r="A13" s="45">
        <v>11</v>
      </c>
      <c r="B13" s="46">
        <v>901829</v>
      </c>
      <c r="C13" s="46" t="s">
        <v>106</v>
      </c>
      <c r="D13" s="46" t="s">
        <v>107</v>
      </c>
      <c r="E13" s="47" t="s">
        <v>108</v>
      </c>
      <c r="F13" s="48" t="s">
        <v>78</v>
      </c>
      <c r="G13" s="46">
        <v>660.32</v>
      </c>
      <c r="H13" s="49">
        <f t="shared" si="0"/>
        <v>1542.3200000000002</v>
      </c>
      <c r="I13" s="49">
        <f t="shared" si="1"/>
        <v>1642.3200000000002</v>
      </c>
    </row>
    <row r="14" spans="1:9">
      <c r="A14" s="45">
        <v>12</v>
      </c>
      <c r="B14" s="46">
        <v>910449</v>
      </c>
      <c r="C14" s="46" t="s">
        <v>109</v>
      </c>
      <c r="D14" s="46" t="s">
        <v>110</v>
      </c>
      <c r="E14" s="47" t="s">
        <v>111</v>
      </c>
      <c r="F14" s="48" t="s">
        <v>78</v>
      </c>
      <c r="G14" s="46">
        <v>503.19</v>
      </c>
      <c r="H14" s="49">
        <f t="shared" si="0"/>
        <v>1385.19</v>
      </c>
      <c r="I14" s="49">
        <f t="shared" si="1"/>
        <v>1485.19</v>
      </c>
    </row>
    <row r="15" spans="1:9">
      <c r="A15" s="45">
        <v>13</v>
      </c>
      <c r="B15" s="46">
        <v>910481</v>
      </c>
      <c r="C15" s="46" t="s">
        <v>112</v>
      </c>
      <c r="D15" s="46" t="s">
        <v>113</v>
      </c>
      <c r="E15" s="47" t="s">
        <v>114</v>
      </c>
      <c r="F15" s="48" t="s">
        <v>78</v>
      </c>
      <c r="G15" s="46">
        <v>679.3</v>
      </c>
      <c r="H15" s="49">
        <f t="shared" si="0"/>
        <v>1561.3</v>
      </c>
      <c r="I15" s="49">
        <f t="shared" si="1"/>
        <v>1661.3</v>
      </c>
    </row>
    <row r="16" spans="1:9">
      <c r="A16" s="45">
        <v>14</v>
      </c>
      <c r="B16" s="46">
        <v>930555</v>
      </c>
      <c r="C16" s="46" t="s">
        <v>115</v>
      </c>
      <c r="D16" s="46" t="s">
        <v>116</v>
      </c>
      <c r="E16" s="47" t="s">
        <v>117</v>
      </c>
      <c r="F16" s="48" t="s">
        <v>78</v>
      </c>
      <c r="G16" s="46">
        <v>400.39</v>
      </c>
      <c r="H16" s="49">
        <f t="shared" si="0"/>
        <v>1282.3899999999999</v>
      </c>
      <c r="I16" s="49">
        <f t="shared" si="1"/>
        <v>1382.3899999999999</v>
      </c>
    </row>
    <row r="17" spans="1:9">
      <c r="A17" s="45">
        <v>15</v>
      </c>
      <c r="B17" s="46">
        <v>930628</v>
      </c>
      <c r="C17" s="46" t="s">
        <v>118</v>
      </c>
      <c r="D17" s="46" t="s">
        <v>119</v>
      </c>
      <c r="E17" s="50" t="s">
        <v>120</v>
      </c>
      <c r="F17" s="48" t="s">
        <v>78</v>
      </c>
      <c r="G17" s="46">
        <v>544.66999999999996</v>
      </c>
      <c r="H17" s="49">
        <f t="shared" si="0"/>
        <v>1426.67</v>
      </c>
      <c r="I17" s="49">
        <f t="shared" si="1"/>
        <v>1526.67</v>
      </c>
    </row>
    <row r="18" spans="1:9">
      <c r="A18" s="45">
        <v>16</v>
      </c>
      <c r="B18" s="46">
        <v>930644</v>
      </c>
      <c r="C18" s="46" t="s">
        <v>121</v>
      </c>
      <c r="D18" s="46" t="s">
        <v>122</v>
      </c>
      <c r="E18" s="47" t="s">
        <v>123</v>
      </c>
      <c r="F18" s="48" t="s">
        <v>78</v>
      </c>
      <c r="G18" s="46">
        <v>618.75</v>
      </c>
      <c r="H18" s="49">
        <f t="shared" si="0"/>
        <v>1500.75</v>
      </c>
      <c r="I18" s="49">
        <f t="shared" si="1"/>
        <v>1600.75</v>
      </c>
    </row>
    <row r="19" spans="1:9">
      <c r="A19" s="45">
        <v>17</v>
      </c>
      <c r="B19" s="46">
        <v>930636</v>
      </c>
      <c r="C19" s="46" t="s">
        <v>124</v>
      </c>
      <c r="D19" s="46" t="s">
        <v>125</v>
      </c>
      <c r="E19" s="47" t="s">
        <v>126</v>
      </c>
      <c r="F19" s="48" t="s">
        <v>78</v>
      </c>
      <c r="G19" s="46">
        <v>572.72</v>
      </c>
      <c r="H19" s="49">
        <f t="shared" si="0"/>
        <v>1454.72</v>
      </c>
      <c r="I19" s="49">
        <f t="shared" si="1"/>
        <v>1554.72</v>
      </c>
    </row>
    <row r="20" spans="1:9">
      <c r="A20" s="45">
        <v>18</v>
      </c>
      <c r="B20" s="46">
        <v>930512</v>
      </c>
      <c r="C20" s="46" t="s">
        <v>127</v>
      </c>
      <c r="D20" s="46" t="s">
        <v>128</v>
      </c>
      <c r="E20" s="47" t="s">
        <v>129</v>
      </c>
      <c r="F20" s="48" t="s">
        <v>78</v>
      </c>
      <c r="G20" s="46">
        <v>662.8</v>
      </c>
      <c r="H20" s="49">
        <f t="shared" si="0"/>
        <v>1544.8</v>
      </c>
      <c r="I20" s="49">
        <f t="shared" si="1"/>
        <v>1644.8</v>
      </c>
    </row>
    <row r="21" spans="1:9">
      <c r="A21" s="45">
        <v>19</v>
      </c>
      <c r="B21" s="46">
        <v>930539</v>
      </c>
      <c r="C21" s="46" t="s">
        <v>130</v>
      </c>
      <c r="D21" s="46" t="s">
        <v>131</v>
      </c>
      <c r="E21" s="47" t="s">
        <v>132</v>
      </c>
      <c r="F21" s="48" t="s">
        <v>78</v>
      </c>
      <c r="G21" s="46">
        <v>586.75</v>
      </c>
      <c r="H21" s="49">
        <f t="shared" si="0"/>
        <v>1468.75</v>
      </c>
      <c r="I21" s="49">
        <f t="shared" si="1"/>
        <v>1568.75</v>
      </c>
    </row>
    <row r="22" spans="1:9">
      <c r="A22" s="45">
        <v>20</v>
      </c>
      <c r="B22" s="46">
        <v>930709</v>
      </c>
      <c r="C22" s="46" t="s">
        <v>133</v>
      </c>
      <c r="D22" s="46" t="s">
        <v>134</v>
      </c>
      <c r="E22" s="47" t="s">
        <v>135</v>
      </c>
      <c r="F22" s="48" t="s">
        <v>78</v>
      </c>
      <c r="G22" s="46">
        <v>414.42</v>
      </c>
      <c r="H22" s="49">
        <f t="shared" si="0"/>
        <v>1296.42</v>
      </c>
      <c r="I22" s="49">
        <f t="shared" si="1"/>
        <v>1396.42</v>
      </c>
    </row>
    <row r="23" spans="1:9">
      <c r="A23" s="45">
        <v>21</v>
      </c>
      <c r="B23" s="46">
        <v>930571</v>
      </c>
      <c r="C23" s="46" t="s">
        <v>136</v>
      </c>
      <c r="D23" s="46" t="s">
        <v>137</v>
      </c>
      <c r="E23" s="47" t="s">
        <v>138</v>
      </c>
      <c r="F23" s="48" t="s">
        <v>78</v>
      </c>
      <c r="G23" s="46">
        <v>385.38</v>
      </c>
      <c r="H23" s="49">
        <f t="shared" si="0"/>
        <v>1267.3800000000001</v>
      </c>
      <c r="I23" s="49">
        <f t="shared" si="1"/>
        <v>1367.38</v>
      </c>
    </row>
    <row r="24" spans="1:9">
      <c r="A24" s="45">
        <v>22</v>
      </c>
      <c r="B24" s="46">
        <v>930806</v>
      </c>
      <c r="C24" s="46" t="s">
        <v>139</v>
      </c>
      <c r="D24" s="46" t="s">
        <v>140</v>
      </c>
      <c r="E24" s="47" t="s">
        <v>141</v>
      </c>
      <c r="F24" s="48" t="s">
        <v>78</v>
      </c>
      <c r="G24" s="46">
        <v>382.42</v>
      </c>
      <c r="H24" s="49">
        <f t="shared" si="0"/>
        <v>1264.42</v>
      </c>
      <c r="I24" s="49">
        <f t="shared" si="1"/>
        <v>1364.42</v>
      </c>
    </row>
    <row r="25" spans="1:9">
      <c r="A25" s="45">
        <v>23</v>
      </c>
      <c r="B25" s="46">
        <v>930814</v>
      </c>
      <c r="C25" s="46" t="s">
        <v>142</v>
      </c>
      <c r="D25" s="46" t="s">
        <v>143</v>
      </c>
      <c r="E25" s="47" t="s">
        <v>144</v>
      </c>
      <c r="F25" s="48" t="s">
        <v>78</v>
      </c>
      <c r="G25" s="46">
        <v>340.34</v>
      </c>
      <c r="H25" s="49">
        <f t="shared" si="0"/>
        <v>1222.3399999999999</v>
      </c>
      <c r="I25" s="49">
        <f t="shared" si="1"/>
        <v>1322.34</v>
      </c>
    </row>
    <row r="26" spans="1:9">
      <c r="A26" s="45">
        <v>24</v>
      </c>
      <c r="B26" s="46">
        <v>934313</v>
      </c>
      <c r="C26" s="46" t="s">
        <v>145</v>
      </c>
      <c r="D26" s="46" t="s">
        <v>146</v>
      </c>
      <c r="E26" s="47" t="s">
        <v>147</v>
      </c>
      <c r="F26" s="48" t="s">
        <v>78</v>
      </c>
      <c r="G26" s="46">
        <v>332.27</v>
      </c>
      <c r="H26" s="49">
        <f t="shared" si="0"/>
        <v>1214.27</v>
      </c>
      <c r="I26" s="49">
        <f t="shared" si="1"/>
        <v>1314.27</v>
      </c>
    </row>
    <row r="27" spans="1:9">
      <c r="A27" s="45">
        <v>25</v>
      </c>
      <c r="B27" s="46">
        <v>936472</v>
      </c>
      <c r="C27" s="46" t="s">
        <v>148</v>
      </c>
      <c r="D27" s="46" t="s">
        <v>149</v>
      </c>
      <c r="E27" s="51" t="s">
        <v>150</v>
      </c>
      <c r="F27" s="48" t="s">
        <v>78</v>
      </c>
      <c r="G27" s="46">
        <v>558.69000000000005</v>
      </c>
      <c r="H27" s="49">
        <f t="shared" si="0"/>
        <v>1440.69</v>
      </c>
      <c r="I27" s="49">
        <f t="shared" si="1"/>
        <v>1540.69</v>
      </c>
    </row>
    <row r="28" spans="1:9">
      <c r="A28" s="45">
        <v>26</v>
      </c>
      <c r="B28" s="46">
        <v>936480</v>
      </c>
      <c r="C28" s="46" t="s">
        <v>151</v>
      </c>
      <c r="D28" s="46" t="s">
        <v>152</v>
      </c>
      <c r="E28" s="47" t="s">
        <v>153</v>
      </c>
      <c r="F28" s="48" t="s">
        <v>78</v>
      </c>
      <c r="G28" s="46">
        <v>440.45</v>
      </c>
      <c r="H28" s="49">
        <f t="shared" si="0"/>
        <v>1322.45</v>
      </c>
      <c r="I28" s="49">
        <f t="shared" si="1"/>
        <v>1422.45</v>
      </c>
    </row>
    <row r="29" spans="1:9">
      <c r="A29" s="45">
        <v>27</v>
      </c>
      <c r="B29" s="46">
        <v>936499</v>
      </c>
      <c r="C29" s="46" t="s">
        <v>154</v>
      </c>
      <c r="D29" s="46" t="s">
        <v>155</v>
      </c>
      <c r="E29" s="47" t="s">
        <v>156</v>
      </c>
      <c r="F29" s="48" t="s">
        <v>78</v>
      </c>
      <c r="G29" s="46">
        <v>463.44</v>
      </c>
      <c r="H29" s="49">
        <f t="shared" si="0"/>
        <v>1345.44</v>
      </c>
      <c r="I29" s="49">
        <f t="shared" si="1"/>
        <v>1445.44</v>
      </c>
    </row>
    <row r="30" spans="1:9">
      <c r="A30" s="45">
        <v>28</v>
      </c>
      <c r="B30" s="46">
        <v>936502</v>
      </c>
      <c r="C30" s="46" t="s">
        <v>157</v>
      </c>
      <c r="D30" s="46" t="s">
        <v>158</v>
      </c>
      <c r="E30" s="47" t="s">
        <v>159</v>
      </c>
      <c r="F30" s="48" t="s">
        <v>78</v>
      </c>
      <c r="G30" s="46">
        <v>373.37</v>
      </c>
      <c r="H30" s="49">
        <f t="shared" si="0"/>
        <v>1255.3699999999999</v>
      </c>
      <c r="I30" s="49">
        <f t="shared" si="1"/>
        <v>1355.37</v>
      </c>
    </row>
    <row r="31" spans="1:9">
      <c r="A31" s="45">
        <v>29</v>
      </c>
      <c r="B31" s="46">
        <v>936510</v>
      </c>
      <c r="C31" s="46" t="s">
        <v>160</v>
      </c>
      <c r="D31" s="46" t="s">
        <v>149</v>
      </c>
      <c r="E31" s="47" t="s">
        <v>161</v>
      </c>
      <c r="F31" s="48" t="s">
        <v>78</v>
      </c>
      <c r="G31" s="46">
        <v>590.69000000000005</v>
      </c>
      <c r="H31" s="49">
        <f t="shared" si="0"/>
        <v>1472.69</v>
      </c>
      <c r="I31" s="49">
        <f t="shared" si="1"/>
        <v>1572.69</v>
      </c>
    </row>
    <row r="32" spans="1:9">
      <c r="A32" s="45">
        <v>30</v>
      </c>
      <c r="B32" s="46">
        <v>936529</v>
      </c>
      <c r="C32" s="46" t="s">
        <v>162</v>
      </c>
      <c r="D32" s="46" t="s">
        <v>163</v>
      </c>
      <c r="E32" s="47" t="s">
        <v>164</v>
      </c>
      <c r="F32" s="48" t="s">
        <v>78</v>
      </c>
      <c r="G32" s="46">
        <v>706.85</v>
      </c>
      <c r="H32" s="49">
        <f t="shared" si="0"/>
        <v>1588.85</v>
      </c>
      <c r="I32" s="49">
        <f t="shared" si="1"/>
        <v>1688.85</v>
      </c>
    </row>
    <row r="33" spans="1:9">
      <c r="A33" s="45">
        <v>31</v>
      </c>
      <c r="B33" s="46">
        <v>934240</v>
      </c>
      <c r="C33" s="46" t="s">
        <v>165</v>
      </c>
      <c r="D33" s="46" t="s">
        <v>166</v>
      </c>
      <c r="E33" s="47" t="s">
        <v>167</v>
      </c>
      <c r="F33" s="48" t="s">
        <v>78</v>
      </c>
      <c r="G33" s="46">
        <v>331.28</v>
      </c>
      <c r="H33" s="49">
        <f t="shared" si="0"/>
        <v>1213.28</v>
      </c>
      <c r="I33" s="49">
        <f t="shared" si="1"/>
        <v>1313.28</v>
      </c>
    </row>
    <row r="34" spans="1:9">
      <c r="A34" s="45">
        <v>32</v>
      </c>
      <c r="B34" s="46">
        <v>936537</v>
      </c>
      <c r="C34" s="46" t="s">
        <v>168</v>
      </c>
      <c r="D34" s="46" t="s">
        <v>169</v>
      </c>
      <c r="E34" s="47" t="s">
        <v>170</v>
      </c>
      <c r="F34" s="48" t="s">
        <v>78</v>
      </c>
      <c r="G34" s="46">
        <v>477.47</v>
      </c>
      <c r="H34" s="49">
        <f t="shared" si="0"/>
        <v>1359.47</v>
      </c>
      <c r="I34" s="49">
        <f t="shared" si="1"/>
        <v>1459.47</v>
      </c>
    </row>
    <row r="35" spans="1:9">
      <c r="A35" s="45">
        <v>33</v>
      </c>
      <c r="B35" s="46">
        <v>936545</v>
      </c>
      <c r="C35" s="46" t="s">
        <v>171</v>
      </c>
      <c r="D35" s="46" t="s">
        <v>172</v>
      </c>
      <c r="E35" s="47" t="s">
        <v>173</v>
      </c>
      <c r="F35" s="48" t="s">
        <v>78</v>
      </c>
      <c r="G35" s="46">
        <v>433.41</v>
      </c>
      <c r="H35" s="49">
        <f t="shared" si="0"/>
        <v>1315.41</v>
      </c>
      <c r="I35" s="49">
        <f t="shared" si="1"/>
        <v>1415.41</v>
      </c>
    </row>
    <row r="36" spans="1:9">
      <c r="A36" s="45">
        <v>34</v>
      </c>
      <c r="B36" s="46">
        <v>936553</v>
      </c>
      <c r="C36" s="46" t="s">
        <v>174</v>
      </c>
      <c r="D36" s="46" t="s">
        <v>175</v>
      </c>
      <c r="E36" s="47" t="s">
        <v>176</v>
      </c>
      <c r="F36" s="48" t="s">
        <v>78</v>
      </c>
      <c r="G36" s="46">
        <v>722.85</v>
      </c>
      <c r="H36" s="49">
        <f t="shared" si="0"/>
        <v>1604.85</v>
      </c>
      <c r="I36" s="49">
        <f t="shared" si="1"/>
        <v>1704.85</v>
      </c>
    </row>
    <row r="37" spans="1:9">
      <c r="A37" s="45">
        <v>35</v>
      </c>
      <c r="B37" s="46">
        <v>936561</v>
      </c>
      <c r="C37" s="46" t="s">
        <v>177</v>
      </c>
      <c r="D37" s="46" t="s">
        <v>178</v>
      </c>
      <c r="E37" s="47" t="s">
        <v>179</v>
      </c>
      <c r="F37" s="48" t="s">
        <v>78</v>
      </c>
      <c r="G37" s="46">
        <v>574.69000000000005</v>
      </c>
      <c r="H37" s="49">
        <f t="shared" si="0"/>
        <v>1456.69</v>
      </c>
      <c r="I37" s="49">
        <f t="shared" si="1"/>
        <v>1556.69</v>
      </c>
    </row>
    <row r="38" spans="1:9">
      <c r="A38" s="45">
        <v>36</v>
      </c>
      <c r="B38" s="46">
        <v>936588</v>
      </c>
      <c r="C38" s="46" t="s">
        <v>180</v>
      </c>
      <c r="D38" s="46" t="s">
        <v>181</v>
      </c>
      <c r="E38" s="47" t="s">
        <v>182</v>
      </c>
      <c r="F38" s="48" t="s">
        <v>78</v>
      </c>
      <c r="G38" s="46">
        <v>634.74</v>
      </c>
      <c r="H38" s="49">
        <f t="shared" si="0"/>
        <v>1516.74</v>
      </c>
      <c r="I38" s="49">
        <f t="shared" si="1"/>
        <v>1616.74</v>
      </c>
    </row>
    <row r="45" spans="1:9" ht="15" thickBot="1"/>
    <row r="46" spans="1:9" ht="18.600000000000001">
      <c r="D46" s="52" t="s">
        <v>183</v>
      </c>
      <c r="E46" s="9" t="s">
        <v>6</v>
      </c>
      <c r="F46" s="4">
        <v>900</v>
      </c>
    </row>
    <row r="47" spans="1:9">
      <c r="E47" s="10" t="s">
        <v>10</v>
      </c>
      <c r="F47" s="6">
        <v>1000</v>
      </c>
    </row>
  </sheetData>
  <protectedRanges>
    <protectedRange sqref="G1:G2" name="Range1"/>
    <protectedRange sqref="B3:B38" name="Range1_1"/>
    <protectedRange sqref="B3:B38" name="Range2"/>
    <protectedRange sqref="C3:D38" name="Range1_2"/>
    <protectedRange sqref="C3:D38" name="Range2_1"/>
    <protectedRange sqref="E3:E38" name="Range1_3"/>
    <protectedRange sqref="E3:E38" name="Range2_2"/>
    <protectedRange sqref="G3:G38" name="Range1_4"/>
    <protectedRange sqref="G3:G38" name="Range2_3"/>
  </protectedRanges>
  <mergeCells count="5">
    <mergeCell ref="A1:A2"/>
    <mergeCell ref="B1:B2"/>
    <mergeCell ref="E1:E2"/>
    <mergeCell ref="F1:F2"/>
    <mergeCell ref="G1:G2"/>
  </mergeCells>
  <conditionalFormatting sqref="B3:B3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D012-535B-4035-AEFA-59ED980FB5C2}">
  <dimension ref="A1:I42"/>
  <sheetViews>
    <sheetView topLeftCell="A2" workbookViewId="0">
      <selection activeCell="J38" sqref="J38"/>
    </sheetView>
  </sheetViews>
  <sheetFormatPr defaultRowHeight="14.45"/>
  <cols>
    <col min="5" max="5" width="50.7109375" customWidth="1"/>
  </cols>
  <sheetData>
    <row r="1" spans="1:9" ht="26.1">
      <c r="A1" s="53" t="s">
        <v>66</v>
      </c>
      <c r="B1" s="53" t="s">
        <v>67</v>
      </c>
      <c r="C1" s="26" t="s">
        <v>68</v>
      </c>
      <c r="D1" s="26" t="s">
        <v>68</v>
      </c>
      <c r="E1" s="54" t="s">
        <v>69</v>
      </c>
      <c r="F1" s="53" t="s">
        <v>70</v>
      </c>
      <c r="G1" s="55" t="s">
        <v>71</v>
      </c>
      <c r="H1" s="27" t="s">
        <v>72</v>
      </c>
      <c r="I1" s="27" t="s">
        <v>72</v>
      </c>
    </row>
    <row r="2" spans="1:9">
      <c r="A2" s="53"/>
      <c r="B2" s="53"/>
      <c r="C2" s="26" t="s">
        <v>73</v>
      </c>
      <c r="D2" s="26" t="s">
        <v>74</v>
      </c>
      <c r="E2" s="54"/>
      <c r="F2" s="53"/>
      <c r="G2" s="56"/>
      <c r="H2" s="27" t="s">
        <v>73</v>
      </c>
      <c r="I2" s="27" t="s">
        <v>74</v>
      </c>
    </row>
    <row r="3" spans="1:9">
      <c r="A3" s="28">
        <v>1</v>
      </c>
      <c r="B3" s="29">
        <v>901495</v>
      </c>
      <c r="C3" s="29" t="s">
        <v>75</v>
      </c>
      <c r="D3" s="29" t="s">
        <v>76</v>
      </c>
      <c r="E3" s="30" t="s">
        <v>184</v>
      </c>
      <c r="F3" s="29" t="s">
        <v>185</v>
      </c>
      <c r="G3" s="31">
        <v>462.45</v>
      </c>
      <c r="H3" s="32">
        <f>G3+$F$41-18</f>
        <v>1344.45</v>
      </c>
      <c r="I3" s="32">
        <f>G3+$F$42-18</f>
        <v>1444.45</v>
      </c>
    </row>
    <row r="4" spans="1:9">
      <c r="A4" s="33">
        <v>2</v>
      </c>
      <c r="B4" s="34">
        <v>901513</v>
      </c>
      <c r="C4" s="34" t="s">
        <v>79</v>
      </c>
      <c r="D4" s="34" t="s">
        <v>80</v>
      </c>
      <c r="E4" s="35" t="s">
        <v>186</v>
      </c>
      <c r="F4" s="34" t="s">
        <v>185</v>
      </c>
      <c r="G4" s="31">
        <v>418.4</v>
      </c>
      <c r="H4" s="32">
        <f t="shared" ref="H4:H38" si="0">G4+$F$41-18</f>
        <v>1300.4000000000001</v>
      </c>
      <c r="I4" s="32">
        <f t="shared" ref="I4:I38" si="1">G4+$F$42-18</f>
        <v>1400.4</v>
      </c>
    </row>
    <row r="5" spans="1:9">
      <c r="A5" s="33">
        <v>3</v>
      </c>
      <c r="B5" s="34">
        <v>901488</v>
      </c>
      <c r="C5" s="34" t="s">
        <v>91</v>
      </c>
      <c r="D5" s="34" t="s">
        <v>92</v>
      </c>
      <c r="E5" s="35" t="s">
        <v>187</v>
      </c>
      <c r="F5" s="34" t="s">
        <v>185</v>
      </c>
      <c r="G5" s="36">
        <v>575.72</v>
      </c>
      <c r="H5" s="32">
        <f t="shared" si="0"/>
        <v>1457.72</v>
      </c>
      <c r="I5" s="32">
        <f t="shared" si="1"/>
        <v>1557.72</v>
      </c>
    </row>
    <row r="6" spans="1:9">
      <c r="A6" s="33">
        <v>4</v>
      </c>
      <c r="B6" s="34">
        <v>901511</v>
      </c>
      <c r="C6" s="34" t="s">
        <v>103</v>
      </c>
      <c r="D6" s="34" t="s">
        <v>104</v>
      </c>
      <c r="E6" s="35" t="s">
        <v>188</v>
      </c>
      <c r="F6" s="34" t="s">
        <v>185</v>
      </c>
      <c r="G6" s="36">
        <v>619.77</v>
      </c>
      <c r="H6" s="32">
        <f t="shared" si="0"/>
        <v>1501.77</v>
      </c>
      <c r="I6" s="32">
        <f t="shared" si="1"/>
        <v>1601.77</v>
      </c>
    </row>
    <row r="7" spans="1:9">
      <c r="A7" s="33">
        <v>5</v>
      </c>
      <c r="B7" s="34">
        <v>901831</v>
      </c>
      <c r="C7" s="34" t="s">
        <v>82</v>
      </c>
      <c r="D7" s="34" t="s">
        <v>83</v>
      </c>
      <c r="E7" s="35" t="s">
        <v>189</v>
      </c>
      <c r="F7" s="34" t="s">
        <v>185</v>
      </c>
      <c r="G7" s="31">
        <v>550.57000000000005</v>
      </c>
      <c r="H7" s="32">
        <f t="shared" si="0"/>
        <v>1432.5700000000002</v>
      </c>
      <c r="I7" s="32">
        <f t="shared" si="1"/>
        <v>1532.5700000000002</v>
      </c>
    </row>
    <row r="8" spans="1:9">
      <c r="A8" s="33">
        <v>6</v>
      </c>
      <c r="B8" s="34">
        <v>901516</v>
      </c>
      <c r="C8" s="34" t="s">
        <v>85</v>
      </c>
      <c r="D8" s="34" t="s">
        <v>86</v>
      </c>
      <c r="E8" s="35" t="s">
        <v>190</v>
      </c>
      <c r="F8" s="34" t="s">
        <v>185</v>
      </c>
      <c r="G8" s="31">
        <v>374.35</v>
      </c>
      <c r="H8" s="32">
        <f t="shared" si="0"/>
        <v>1256.3499999999999</v>
      </c>
      <c r="I8" s="32">
        <f t="shared" si="1"/>
        <v>1356.35</v>
      </c>
    </row>
    <row r="9" spans="1:9">
      <c r="A9" s="33">
        <v>7</v>
      </c>
      <c r="B9" s="34">
        <v>901850</v>
      </c>
      <c r="C9" s="34" t="s">
        <v>118</v>
      </c>
      <c r="D9" s="34" t="s">
        <v>119</v>
      </c>
      <c r="E9" s="35" t="s">
        <v>191</v>
      </c>
      <c r="F9" s="34" t="s">
        <v>185</v>
      </c>
      <c r="G9" s="31">
        <v>707.38</v>
      </c>
      <c r="H9" s="32">
        <f t="shared" si="0"/>
        <v>1589.38</v>
      </c>
      <c r="I9" s="32">
        <f t="shared" si="1"/>
        <v>1689.38</v>
      </c>
    </row>
    <row r="10" spans="1:9">
      <c r="A10" s="33">
        <v>8</v>
      </c>
      <c r="B10" s="34">
        <v>901493</v>
      </c>
      <c r="C10" s="34" t="s">
        <v>121</v>
      </c>
      <c r="D10" s="34" t="s">
        <v>122</v>
      </c>
      <c r="E10" s="35" t="s">
        <v>192</v>
      </c>
      <c r="F10" s="34" t="s">
        <v>185</v>
      </c>
      <c r="G10" s="31">
        <v>531.66999999999996</v>
      </c>
      <c r="H10" s="32">
        <f t="shared" si="0"/>
        <v>1413.67</v>
      </c>
      <c r="I10" s="32">
        <f t="shared" si="1"/>
        <v>1513.67</v>
      </c>
    </row>
    <row r="11" spans="1:9">
      <c r="A11" s="33">
        <v>9</v>
      </c>
      <c r="B11" s="34">
        <v>901848</v>
      </c>
      <c r="C11" s="34" t="s">
        <v>124</v>
      </c>
      <c r="D11" s="34" t="s">
        <v>125</v>
      </c>
      <c r="E11" s="35" t="s">
        <v>193</v>
      </c>
      <c r="F11" s="34" t="s">
        <v>185</v>
      </c>
      <c r="G11" s="36">
        <v>663.83</v>
      </c>
      <c r="H11" s="32">
        <f t="shared" si="0"/>
        <v>1545.83</v>
      </c>
      <c r="I11" s="32">
        <f t="shared" si="1"/>
        <v>1645.83</v>
      </c>
    </row>
    <row r="12" spans="1:9">
      <c r="A12" s="33">
        <v>10</v>
      </c>
      <c r="B12" s="34">
        <v>905224</v>
      </c>
      <c r="C12" s="34" t="s">
        <v>88</v>
      </c>
      <c r="D12" s="34" t="s">
        <v>89</v>
      </c>
      <c r="E12" s="35" t="s">
        <v>194</v>
      </c>
      <c r="F12" s="34" t="s">
        <v>185</v>
      </c>
      <c r="G12" s="31">
        <v>650.72</v>
      </c>
      <c r="H12" s="32">
        <f t="shared" si="0"/>
        <v>1532.72</v>
      </c>
      <c r="I12" s="32">
        <f t="shared" si="1"/>
        <v>1632.72</v>
      </c>
    </row>
    <row r="13" spans="1:9">
      <c r="A13" s="33">
        <v>11</v>
      </c>
      <c r="B13" s="34">
        <v>905232</v>
      </c>
      <c r="C13" s="34" t="s">
        <v>127</v>
      </c>
      <c r="D13" s="34" t="s">
        <v>128</v>
      </c>
      <c r="E13" s="35" t="s">
        <v>195</v>
      </c>
      <c r="F13" s="34" t="s">
        <v>185</v>
      </c>
      <c r="G13" s="31">
        <v>731.99</v>
      </c>
      <c r="H13" s="32">
        <f t="shared" si="0"/>
        <v>1613.99</v>
      </c>
      <c r="I13" s="32">
        <f t="shared" si="1"/>
        <v>1713.99</v>
      </c>
    </row>
    <row r="14" spans="1:9">
      <c r="A14" s="33">
        <v>12</v>
      </c>
      <c r="B14" s="34">
        <v>905275</v>
      </c>
      <c r="C14" s="34" t="s">
        <v>130</v>
      </c>
      <c r="D14" s="34" t="s">
        <v>131</v>
      </c>
      <c r="E14" s="35" t="s">
        <v>196</v>
      </c>
      <c r="F14" s="34" t="s">
        <v>185</v>
      </c>
      <c r="G14" s="31">
        <v>808.04</v>
      </c>
      <c r="H14" s="32">
        <f t="shared" si="0"/>
        <v>1690.04</v>
      </c>
      <c r="I14" s="32">
        <f t="shared" si="1"/>
        <v>1790.04</v>
      </c>
    </row>
    <row r="15" spans="1:9">
      <c r="A15" s="33">
        <v>13</v>
      </c>
      <c r="B15" s="34">
        <v>906123</v>
      </c>
      <c r="C15" s="34" t="s">
        <v>148</v>
      </c>
      <c r="D15" s="34" t="s">
        <v>197</v>
      </c>
      <c r="E15" s="35" t="s">
        <v>198</v>
      </c>
      <c r="F15" s="34" t="s">
        <v>185</v>
      </c>
      <c r="G15" s="31">
        <v>631.83000000000004</v>
      </c>
      <c r="H15" s="32">
        <f t="shared" si="0"/>
        <v>1513.83</v>
      </c>
      <c r="I15" s="32">
        <f t="shared" si="1"/>
        <v>1613.83</v>
      </c>
    </row>
    <row r="16" spans="1:9">
      <c r="A16" s="33">
        <v>14</v>
      </c>
      <c r="B16" s="34">
        <v>911739</v>
      </c>
      <c r="C16" s="34" t="s">
        <v>94</v>
      </c>
      <c r="D16" s="34" t="s">
        <v>95</v>
      </c>
      <c r="E16" s="35" t="s">
        <v>199</v>
      </c>
      <c r="F16" s="34" t="s">
        <v>185</v>
      </c>
      <c r="G16" s="31">
        <v>360.36</v>
      </c>
      <c r="H16" s="32">
        <f t="shared" si="0"/>
        <v>1242.3600000000001</v>
      </c>
      <c r="I16" s="32">
        <f t="shared" si="1"/>
        <v>1342.3600000000001</v>
      </c>
    </row>
    <row r="17" spans="1:9">
      <c r="A17" s="28">
        <v>15</v>
      </c>
      <c r="B17" s="37">
        <v>915572</v>
      </c>
      <c r="C17" s="29" t="s">
        <v>97</v>
      </c>
      <c r="D17" s="29" t="s">
        <v>98</v>
      </c>
      <c r="E17" s="30" t="s">
        <v>200</v>
      </c>
      <c r="F17" s="29" t="s">
        <v>185</v>
      </c>
      <c r="G17" s="31">
        <v>497.55</v>
      </c>
      <c r="H17" s="32">
        <f t="shared" si="0"/>
        <v>1379.55</v>
      </c>
      <c r="I17" s="32">
        <f t="shared" si="1"/>
        <v>1479.55</v>
      </c>
    </row>
    <row r="18" spans="1:9">
      <c r="A18" s="33">
        <v>16</v>
      </c>
      <c r="B18" s="34">
        <v>911720</v>
      </c>
      <c r="C18" s="34" t="s">
        <v>100</v>
      </c>
      <c r="D18" s="34" t="s">
        <v>101</v>
      </c>
      <c r="E18" s="35" t="s">
        <v>201</v>
      </c>
      <c r="F18" s="34" t="s">
        <v>185</v>
      </c>
      <c r="G18" s="31">
        <v>428.52</v>
      </c>
      <c r="H18" s="32">
        <f t="shared" si="0"/>
        <v>1310.52</v>
      </c>
      <c r="I18" s="32">
        <f t="shared" si="1"/>
        <v>1410.52</v>
      </c>
    </row>
    <row r="19" spans="1:9">
      <c r="A19" s="38">
        <v>17</v>
      </c>
      <c r="B19" s="39">
        <v>920754</v>
      </c>
      <c r="C19" s="39" t="s">
        <v>106</v>
      </c>
      <c r="D19" s="39" t="s">
        <v>107</v>
      </c>
      <c r="E19" s="35" t="s">
        <v>202</v>
      </c>
      <c r="F19" s="34" t="s">
        <v>185</v>
      </c>
      <c r="G19" s="40">
        <v>461.51</v>
      </c>
      <c r="H19" s="32">
        <f t="shared" si="0"/>
        <v>1343.51</v>
      </c>
      <c r="I19" s="32">
        <f t="shared" si="1"/>
        <v>1443.51</v>
      </c>
    </row>
    <row r="20" spans="1:9">
      <c r="A20" s="33">
        <v>18</v>
      </c>
      <c r="B20" s="41">
        <v>920797</v>
      </c>
      <c r="C20" s="34" t="s">
        <v>109</v>
      </c>
      <c r="D20" s="34" t="s">
        <v>110</v>
      </c>
      <c r="E20" s="35" t="s">
        <v>203</v>
      </c>
      <c r="F20" s="34" t="s">
        <v>185</v>
      </c>
      <c r="G20" s="31">
        <v>520.58000000000004</v>
      </c>
      <c r="H20" s="32">
        <f t="shared" si="0"/>
        <v>1402.58</v>
      </c>
      <c r="I20" s="32">
        <f t="shared" si="1"/>
        <v>1502.58</v>
      </c>
    </row>
    <row r="21" spans="1:9">
      <c r="A21" s="33">
        <v>19</v>
      </c>
      <c r="B21" s="41">
        <v>917729</v>
      </c>
      <c r="C21" s="34" t="s">
        <v>112</v>
      </c>
      <c r="D21" s="34" t="s">
        <v>113</v>
      </c>
      <c r="E21" s="35" t="s">
        <v>204</v>
      </c>
      <c r="F21" s="34" t="s">
        <v>185</v>
      </c>
      <c r="G21" s="31">
        <v>543.62</v>
      </c>
      <c r="H21" s="32">
        <f t="shared" si="0"/>
        <v>1425.62</v>
      </c>
      <c r="I21" s="32">
        <f t="shared" si="1"/>
        <v>1525.62</v>
      </c>
    </row>
    <row r="22" spans="1:9">
      <c r="A22" s="33">
        <v>20</v>
      </c>
      <c r="B22" s="34">
        <v>929441</v>
      </c>
      <c r="C22" s="34" t="s">
        <v>115</v>
      </c>
      <c r="D22" s="34" t="s">
        <v>116</v>
      </c>
      <c r="E22" s="35" t="s">
        <v>205</v>
      </c>
      <c r="F22" s="34" t="s">
        <v>185</v>
      </c>
      <c r="G22" s="31">
        <v>342.35</v>
      </c>
      <c r="H22" s="32">
        <f t="shared" si="0"/>
        <v>1224.3499999999999</v>
      </c>
      <c r="I22" s="32">
        <f t="shared" si="1"/>
        <v>1324.35</v>
      </c>
    </row>
    <row r="23" spans="1:9">
      <c r="A23" s="33">
        <v>21</v>
      </c>
      <c r="B23" s="34">
        <v>930652</v>
      </c>
      <c r="C23" s="34" t="s">
        <v>133</v>
      </c>
      <c r="D23" s="34" t="s">
        <v>134</v>
      </c>
      <c r="E23" s="35" t="s">
        <v>206</v>
      </c>
      <c r="F23" s="34" t="s">
        <v>185</v>
      </c>
      <c r="G23" s="31">
        <v>316.31</v>
      </c>
      <c r="H23" s="32">
        <f t="shared" si="0"/>
        <v>1198.31</v>
      </c>
      <c r="I23" s="32">
        <f t="shared" si="1"/>
        <v>1298.31</v>
      </c>
    </row>
    <row r="24" spans="1:9">
      <c r="A24" s="33">
        <v>22</v>
      </c>
      <c r="B24" s="34">
        <v>930660</v>
      </c>
      <c r="C24" s="34" t="s">
        <v>136</v>
      </c>
      <c r="D24" s="34" t="s">
        <v>137</v>
      </c>
      <c r="E24" s="35" t="s">
        <v>207</v>
      </c>
      <c r="F24" s="34" t="s">
        <v>185</v>
      </c>
      <c r="G24" s="31">
        <v>448.47</v>
      </c>
      <c r="H24" s="32">
        <f t="shared" si="0"/>
        <v>1330.47</v>
      </c>
      <c r="I24" s="32">
        <f t="shared" si="1"/>
        <v>1430.47</v>
      </c>
    </row>
    <row r="25" spans="1:9">
      <c r="A25" s="33">
        <v>23</v>
      </c>
      <c r="B25" s="34">
        <v>930520</v>
      </c>
      <c r="C25" s="34" t="s">
        <v>139</v>
      </c>
      <c r="D25" s="34" t="s">
        <v>140</v>
      </c>
      <c r="E25" s="35" t="s">
        <v>208</v>
      </c>
      <c r="F25" s="34" t="s">
        <v>185</v>
      </c>
      <c r="G25" s="31">
        <v>404.42</v>
      </c>
      <c r="H25" s="32">
        <f t="shared" si="0"/>
        <v>1286.42</v>
      </c>
      <c r="I25" s="32">
        <f t="shared" si="1"/>
        <v>1386.42</v>
      </c>
    </row>
    <row r="26" spans="1:9">
      <c r="A26" s="38">
        <v>24</v>
      </c>
      <c r="B26" s="39">
        <v>901830</v>
      </c>
      <c r="C26" s="39" t="s">
        <v>142</v>
      </c>
      <c r="D26" s="39" t="s">
        <v>143</v>
      </c>
      <c r="E26" s="42" t="s">
        <v>209</v>
      </c>
      <c r="F26" s="39" t="s">
        <v>185</v>
      </c>
      <c r="G26" s="31">
        <v>506.51</v>
      </c>
      <c r="H26" s="32">
        <f t="shared" si="0"/>
        <v>1388.51</v>
      </c>
      <c r="I26" s="32">
        <f t="shared" si="1"/>
        <v>1488.51</v>
      </c>
    </row>
    <row r="27" spans="1:9">
      <c r="A27" s="33">
        <v>25</v>
      </c>
      <c r="B27" s="34">
        <v>911704</v>
      </c>
      <c r="C27" s="34" t="s">
        <v>145</v>
      </c>
      <c r="D27" s="34" t="s">
        <v>146</v>
      </c>
      <c r="E27" s="35" t="s">
        <v>210</v>
      </c>
      <c r="F27" s="34" t="s">
        <v>185</v>
      </c>
      <c r="G27" s="31">
        <v>344.37</v>
      </c>
      <c r="H27" s="32">
        <f t="shared" si="0"/>
        <v>1226.3699999999999</v>
      </c>
      <c r="I27" s="32">
        <f t="shared" si="1"/>
        <v>1326.37</v>
      </c>
    </row>
    <row r="28" spans="1:9">
      <c r="A28" s="33">
        <v>26</v>
      </c>
      <c r="B28" s="34">
        <v>901860</v>
      </c>
      <c r="C28" s="34" t="s">
        <v>160</v>
      </c>
      <c r="D28" s="34" t="s">
        <v>149</v>
      </c>
      <c r="E28" s="35" t="s">
        <v>211</v>
      </c>
      <c r="F28" s="34" t="s">
        <v>185</v>
      </c>
      <c r="G28" s="31">
        <v>751.94</v>
      </c>
      <c r="H28" s="32">
        <f t="shared" si="0"/>
        <v>1633.94</v>
      </c>
      <c r="I28" s="32">
        <f t="shared" si="1"/>
        <v>1733.94</v>
      </c>
    </row>
    <row r="29" spans="1:9">
      <c r="A29" s="33">
        <v>27</v>
      </c>
      <c r="B29" s="34">
        <v>911712</v>
      </c>
      <c r="C29" s="34" t="s">
        <v>151</v>
      </c>
      <c r="D29" s="34" t="s">
        <v>152</v>
      </c>
      <c r="E29" s="35" t="s">
        <v>212</v>
      </c>
      <c r="F29" s="34" t="s">
        <v>185</v>
      </c>
      <c r="G29" s="31">
        <v>386.44</v>
      </c>
      <c r="H29" s="32">
        <f t="shared" si="0"/>
        <v>1268.44</v>
      </c>
      <c r="I29" s="32">
        <f t="shared" si="1"/>
        <v>1368.44</v>
      </c>
    </row>
    <row r="30" spans="1:9">
      <c r="A30" s="33">
        <v>28</v>
      </c>
      <c r="B30" s="34">
        <v>930687</v>
      </c>
      <c r="C30" s="34" t="s">
        <v>180</v>
      </c>
      <c r="D30" s="34" t="s">
        <v>181</v>
      </c>
      <c r="E30" s="35" t="s">
        <v>213</v>
      </c>
      <c r="F30" s="34" t="s">
        <v>185</v>
      </c>
      <c r="G30" s="43">
        <v>219.24</v>
      </c>
      <c r="H30" s="32">
        <f t="shared" si="0"/>
        <v>1101.24</v>
      </c>
      <c r="I30" s="32">
        <f t="shared" si="1"/>
        <v>1201.24</v>
      </c>
    </row>
    <row r="31" spans="1:9">
      <c r="A31" s="28">
        <v>29</v>
      </c>
      <c r="B31" s="29">
        <v>934275</v>
      </c>
      <c r="C31" s="29" t="s">
        <v>157</v>
      </c>
      <c r="D31" s="29" t="s">
        <v>158</v>
      </c>
      <c r="E31" s="30" t="s">
        <v>214</v>
      </c>
      <c r="F31" s="29" t="s">
        <v>185</v>
      </c>
      <c r="G31" s="31">
        <v>342.35</v>
      </c>
      <c r="H31" s="32">
        <f t="shared" si="0"/>
        <v>1224.3499999999999</v>
      </c>
      <c r="I31" s="32">
        <f t="shared" si="1"/>
        <v>1324.35</v>
      </c>
    </row>
    <row r="32" spans="1:9">
      <c r="A32" s="28">
        <v>30</v>
      </c>
      <c r="B32" s="29">
        <v>934305</v>
      </c>
      <c r="C32" s="29" t="s">
        <v>165</v>
      </c>
      <c r="D32" s="29" t="s">
        <v>166</v>
      </c>
      <c r="E32" s="30" t="s">
        <v>215</v>
      </c>
      <c r="F32" s="29" t="s">
        <v>185</v>
      </c>
      <c r="G32" s="31">
        <v>360.36</v>
      </c>
      <c r="H32" s="32">
        <f t="shared" si="0"/>
        <v>1242.3600000000001</v>
      </c>
      <c r="I32" s="32">
        <f t="shared" si="1"/>
        <v>1342.3600000000001</v>
      </c>
    </row>
    <row r="33" spans="1:9">
      <c r="A33" s="33">
        <v>31</v>
      </c>
      <c r="B33" s="34">
        <v>934402</v>
      </c>
      <c r="C33" s="34" t="s">
        <v>168</v>
      </c>
      <c r="D33" s="34" t="s">
        <v>169</v>
      </c>
      <c r="E33" s="35" t="s">
        <v>216</v>
      </c>
      <c r="F33" s="34" t="s">
        <v>185</v>
      </c>
      <c r="G33" s="31">
        <v>341.37</v>
      </c>
      <c r="H33" s="32">
        <f t="shared" si="0"/>
        <v>1223.3699999999999</v>
      </c>
      <c r="I33" s="32">
        <f t="shared" si="1"/>
        <v>1323.37</v>
      </c>
    </row>
    <row r="34" spans="1:9">
      <c r="A34" s="33">
        <v>32</v>
      </c>
      <c r="B34" s="34">
        <v>934429</v>
      </c>
      <c r="C34" s="34" t="s">
        <v>171</v>
      </c>
      <c r="D34" s="34" t="s">
        <v>172</v>
      </c>
      <c r="E34" s="35" t="s">
        <v>217</v>
      </c>
      <c r="F34" s="34" t="s">
        <v>185</v>
      </c>
      <c r="G34" s="31">
        <v>287.36</v>
      </c>
      <c r="H34" s="32">
        <f t="shared" si="0"/>
        <v>1169.3600000000001</v>
      </c>
      <c r="I34" s="32">
        <f t="shared" si="1"/>
        <v>1269.3600000000001</v>
      </c>
    </row>
    <row r="35" spans="1:9">
      <c r="A35" s="28">
        <v>33</v>
      </c>
      <c r="B35" s="29">
        <v>936464</v>
      </c>
      <c r="C35" s="29" t="s">
        <v>180</v>
      </c>
      <c r="D35" s="29" t="s">
        <v>181</v>
      </c>
      <c r="E35" s="30" t="s">
        <v>218</v>
      </c>
      <c r="F35" s="29" t="s">
        <v>185</v>
      </c>
      <c r="G35" s="31">
        <v>305.35000000000002</v>
      </c>
      <c r="H35" s="32">
        <f t="shared" si="0"/>
        <v>1187.3499999999999</v>
      </c>
      <c r="I35" s="32">
        <f t="shared" si="1"/>
        <v>1287.3499999999999</v>
      </c>
    </row>
    <row r="36" spans="1:9">
      <c r="A36" s="33">
        <v>34</v>
      </c>
      <c r="B36" s="34">
        <v>936618</v>
      </c>
      <c r="C36" s="34" t="s">
        <v>162</v>
      </c>
      <c r="D36" s="34" t="s">
        <v>163</v>
      </c>
      <c r="E36" s="35" t="s">
        <v>219</v>
      </c>
      <c r="F36" s="34" t="s">
        <v>185</v>
      </c>
      <c r="G36" s="31">
        <v>677.86</v>
      </c>
      <c r="H36" s="32">
        <f t="shared" si="0"/>
        <v>1559.8600000000001</v>
      </c>
      <c r="I36" s="32">
        <f t="shared" si="1"/>
        <v>1659.8600000000001</v>
      </c>
    </row>
    <row r="37" spans="1:9">
      <c r="A37" s="33">
        <v>35</v>
      </c>
      <c r="B37" s="34">
        <v>934399</v>
      </c>
      <c r="C37" s="34" t="s">
        <v>174</v>
      </c>
      <c r="D37" s="34" t="s">
        <v>175</v>
      </c>
      <c r="E37" s="35" t="s">
        <v>220</v>
      </c>
      <c r="F37" s="34" t="s">
        <v>185</v>
      </c>
      <c r="G37" s="31">
        <v>589.75</v>
      </c>
      <c r="H37" s="32">
        <f t="shared" si="0"/>
        <v>1471.75</v>
      </c>
      <c r="I37" s="32">
        <f t="shared" si="1"/>
        <v>1571.75</v>
      </c>
    </row>
    <row r="38" spans="1:9">
      <c r="A38" s="28">
        <v>36</v>
      </c>
      <c r="B38" s="29">
        <v>936596</v>
      </c>
      <c r="C38" s="29" t="s">
        <v>154</v>
      </c>
      <c r="D38" s="29" t="s">
        <v>155</v>
      </c>
      <c r="E38" s="30" t="s">
        <v>221</v>
      </c>
      <c r="F38" s="29" t="s">
        <v>185</v>
      </c>
      <c r="G38" s="31">
        <v>344.37</v>
      </c>
      <c r="H38" s="32">
        <f t="shared" si="0"/>
        <v>1226.3699999999999</v>
      </c>
      <c r="I38" s="32">
        <f t="shared" si="1"/>
        <v>1326.37</v>
      </c>
    </row>
    <row r="39" spans="1:9">
      <c r="D39" s="25"/>
    </row>
    <row r="40" spans="1:9" ht="15" thickBot="1">
      <c r="D40" s="25"/>
    </row>
    <row r="41" spans="1:9" ht="18.600000000000001">
      <c r="C41" s="52" t="s">
        <v>183</v>
      </c>
      <c r="D41" s="9" t="s">
        <v>6</v>
      </c>
      <c r="E41" s="4"/>
      <c r="F41">
        <v>900</v>
      </c>
    </row>
    <row r="42" spans="1:9">
      <c r="D42" s="10" t="s">
        <v>10</v>
      </c>
      <c r="E42" s="6"/>
      <c r="F42">
        <v>1000</v>
      </c>
    </row>
  </sheetData>
  <protectedRanges>
    <protectedRange sqref="G1:G38" name="Range1"/>
    <protectedRange sqref="G3:G38" name="Range2"/>
  </protectedRanges>
  <mergeCells count="5">
    <mergeCell ref="A1:A2"/>
    <mergeCell ref="B1:B2"/>
    <mergeCell ref="E1:E2"/>
    <mergeCell ref="F1:F2"/>
    <mergeCell ref="G1: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4829947B156944985BFDFF3406D01F" ma:contentTypeVersion="14" ma:contentTypeDescription="Create a new document." ma:contentTypeScope="" ma:versionID="5e085f2b1613ff9c116025c17da27ebd">
  <xsd:schema xmlns:xsd="http://www.w3.org/2001/XMLSchema" xmlns:xs="http://www.w3.org/2001/XMLSchema" xmlns:p="http://schemas.microsoft.com/office/2006/metadata/properties" xmlns:ns2="641ef47e-bfcb-4375-b898-094fc71fbee9" xmlns:ns3="15c6c981-e993-4afc-acb6-525661bfcba7" targetNamespace="http://schemas.microsoft.com/office/2006/metadata/properties" ma:root="true" ma:fieldsID="1aad1a8cf015154357eca99c1ed62b54" ns2:_="" ns3:_="">
    <xsd:import namespace="641ef47e-bfcb-4375-b898-094fc71fbee9"/>
    <xsd:import namespace="15c6c981-e993-4afc-acb6-525661bfcb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ef47e-bfcb-4375-b898-094fc71fb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ce2f110-134e-491c-b1fb-b64789dc5c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c6c981-e993-4afc-acb6-525661bfcb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6c36f93-94b4-420f-8f1e-ad71ee00ea92}" ma:internalName="TaxCatchAll" ma:showField="CatchAllData" ma:web="15c6c981-e993-4afc-acb6-525661bfcb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5c6c981-e993-4afc-acb6-525661bfcba7" xsi:nil="true"/>
    <lcf76f155ced4ddcb4097134ff3c332f xmlns="641ef47e-bfcb-4375-b898-094fc71fbe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4F78BF-6833-4E5D-A9A5-219946930F66}"/>
</file>

<file path=customXml/itemProps2.xml><?xml version="1.0" encoding="utf-8"?>
<ds:datastoreItem xmlns:ds="http://schemas.openxmlformats.org/officeDocument/2006/customXml" ds:itemID="{86401961-9EA0-4010-A912-75B3B950B145}"/>
</file>

<file path=customXml/itemProps3.xml><?xml version="1.0" encoding="utf-8"?>
<ds:datastoreItem xmlns:ds="http://schemas.openxmlformats.org/officeDocument/2006/customXml" ds:itemID="{0226A8CC-8FD3-4137-ABE4-BB9EC96265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Vaidya</dc:creator>
  <cp:keywords/>
  <dc:description/>
  <cp:lastModifiedBy/>
  <cp:revision/>
  <dcterms:created xsi:type="dcterms:W3CDTF">2023-01-04T22:01:22Z</dcterms:created>
  <dcterms:modified xsi:type="dcterms:W3CDTF">2025-12-18T08:30:07Z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0x0101007A4829947B156944985BFDFF3406D01F</vt:lpwstr>
  </property>
  <property fmtid="{D5CDD505-2E9C-101B-9397-08002B2CF9AE}" pid="3" name="MediaServiceImageTags">
    <vt:lpwstr/>
  </property>
</Properties>
</file>